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30" tabRatio="622" activeTab="0"/>
  </bookViews>
  <sheets>
    <sheet name="Sample Co. Assump 2013 #1" sheetId="1" r:id="rId1"/>
    <sheet name="Sample Co. 2013 IS #1" sheetId="2" r:id="rId2"/>
    <sheet name="Cash Forecast 2013 #1" sheetId="3" r:id="rId3"/>
  </sheets>
  <definedNames>
    <definedName name="_xlnm.Print_Titles" localSheetId="1">'Sample Co. 2013 IS #1'!$2:$6</definedName>
    <definedName name="_xlnm.Print_Titles" localSheetId="0">'Sample Co. Assump 2013 #1'!$12:$13</definedName>
  </definedNames>
  <calcPr fullCalcOnLoad="1"/>
</workbook>
</file>

<file path=xl/sharedStrings.xml><?xml version="1.0" encoding="utf-8"?>
<sst xmlns="http://schemas.openxmlformats.org/spreadsheetml/2006/main" count="180" uniqueCount="153">
  <si>
    <t>Rent</t>
  </si>
  <si>
    <t>Office Supplies</t>
  </si>
  <si>
    <t>Insurance - Health</t>
  </si>
  <si>
    <t>Insurance - General Liability</t>
  </si>
  <si>
    <t>Insurance - Workers Compensation</t>
  </si>
  <si>
    <t>Advertising</t>
  </si>
  <si>
    <t>Automobile - Insurance</t>
  </si>
  <si>
    <t>Automobile - Lease</t>
  </si>
  <si>
    <t>Other Income and Expense</t>
  </si>
  <si>
    <t>Sales</t>
  </si>
  <si>
    <t>Cost of Sales</t>
  </si>
  <si>
    <t>Operating Expenses</t>
  </si>
  <si>
    <t>Variables</t>
  </si>
  <si>
    <t>Other</t>
  </si>
  <si>
    <t>Total Sales</t>
  </si>
  <si>
    <t>Year 1</t>
  </si>
  <si>
    <t>Total Cost of Sales</t>
  </si>
  <si>
    <t>Gross Profit</t>
  </si>
  <si>
    <t>Total Salaries</t>
  </si>
  <si>
    <t>Total Operating Expenses</t>
  </si>
  <si>
    <t>Total Other Income and Expense</t>
  </si>
  <si>
    <t>Profit Before Tax</t>
  </si>
  <si>
    <t>Total Depreciable Assets</t>
  </si>
  <si>
    <t>% of Rev</t>
  </si>
  <si>
    <t>Interest Expense (-)</t>
  </si>
  <si>
    <t>Interest Income (+)</t>
  </si>
  <si>
    <t>4.  Other Income and Expense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</si>
  <si>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</si>
  <si>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</si>
  <si>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</si>
  <si>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</si>
  <si>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</si>
  <si>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</si>
  <si>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</si>
  <si>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</si>
  <si>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</si>
  <si>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</si>
  <si>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</si>
  <si>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3. Operating Expenses by Month</t>
  </si>
  <si>
    <t>Depreciation Period in Years</t>
  </si>
  <si>
    <t>Month 1</t>
  </si>
  <si>
    <t>Year to Date Profit Before Tax</t>
  </si>
  <si>
    <t>Monthly Depreciation Expense</t>
  </si>
  <si>
    <t>Other Income (+)</t>
  </si>
  <si>
    <t>Other Expense (-)</t>
  </si>
  <si>
    <t>Total Job Revenue</t>
  </si>
  <si>
    <t>Total Job Costs</t>
  </si>
  <si>
    <t>2.  Job Costs</t>
  </si>
  <si>
    <t>1.  Job Revenues</t>
  </si>
  <si>
    <t>Automobile - Gasoline</t>
  </si>
  <si>
    <t>Automobile - Repairs &amp; Maintenance</t>
  </si>
  <si>
    <t>Automobile - Lics, Etc.</t>
  </si>
  <si>
    <t>Insurance - Life &amp; Keyman</t>
  </si>
  <si>
    <t>Insurance - Property</t>
  </si>
  <si>
    <t>Total Automobile Expense</t>
  </si>
  <si>
    <t>Total Insurance Expense</t>
  </si>
  <si>
    <t>Employee Benefits</t>
  </si>
  <si>
    <t>Employee Education</t>
  </si>
  <si>
    <t>Employer Payroll Taxes</t>
  </si>
  <si>
    <t>Total Personnel Expense</t>
  </si>
  <si>
    <t>Total Professional Fees</t>
  </si>
  <si>
    <t>Mobile Phone Service</t>
  </si>
  <si>
    <t>Telephone-Other</t>
  </si>
  <si>
    <t>Gas &amp; Electrical</t>
  </si>
  <si>
    <t>Total Utilities &amp; Phone</t>
  </si>
  <si>
    <t>Finance Charges</t>
  </si>
  <si>
    <t>Bank Service Charges</t>
  </si>
  <si>
    <t>Postage &amp; Delivery</t>
  </si>
  <si>
    <t>Dues &amp; Subsriptions</t>
  </si>
  <si>
    <t>Total Office Expenses</t>
  </si>
  <si>
    <t xml:space="preserve">Hotel </t>
  </si>
  <si>
    <t>Meals &amp; Entertainment</t>
  </si>
  <si>
    <t>Travel</t>
  </si>
  <si>
    <t>Late Charges-Other</t>
  </si>
  <si>
    <t>Salary Detail by Year</t>
  </si>
  <si>
    <t>Total Travel &amp; Entertainment</t>
  </si>
  <si>
    <t>Revenue Assumptions</t>
  </si>
  <si>
    <t>5.  Equipment Leasing</t>
  </si>
  <si>
    <t>Secretarial Services</t>
  </si>
  <si>
    <t>Equipment Leasing</t>
  </si>
  <si>
    <t>Field Equipment Rental</t>
  </si>
  <si>
    <t>Materials (20% of Sales)</t>
  </si>
  <si>
    <t>Other Job Costs (1% of Sales)</t>
  </si>
  <si>
    <t xml:space="preserve">         LAST WEEK</t>
  </si>
  <si>
    <t>Forecast</t>
  </si>
  <si>
    <t>Actual</t>
  </si>
  <si>
    <t>TOTAL</t>
  </si>
  <si>
    <t>CASH RECEIPTS:</t>
  </si>
  <si>
    <t>Accounts Receivable:</t>
  </si>
  <si>
    <t>Total</t>
  </si>
  <si>
    <t>CASH DISBURSEMENTS:</t>
  </si>
  <si>
    <t>INCREASE / (DECREASE) IN CASH</t>
  </si>
  <si>
    <t>FINANCING:</t>
  </si>
  <si>
    <t xml:space="preserve"> </t>
  </si>
  <si>
    <t>Beginning  Balance</t>
  </si>
  <si>
    <t>Interest Earned</t>
  </si>
  <si>
    <t>Deposits</t>
  </si>
  <si>
    <t>Transfers</t>
  </si>
  <si>
    <t>Ending  Balance</t>
  </si>
  <si>
    <t>ENDING BALANCE, CASH</t>
  </si>
  <si>
    <t xml:space="preserve"> YEAR 1 CASH FORECAST</t>
  </si>
  <si>
    <t xml:space="preserve">1ST </t>
  </si>
  <si>
    <t>Month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</si>
  <si>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</si>
  <si>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</si>
  <si>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</si>
  <si>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</si>
  <si>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</si>
  <si>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</si>
  <si>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</si>
  <si>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</si>
  <si>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</si>
  <si>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</si>
  <si>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</si>
  <si>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BEGINNING BALANCE </t>
  </si>
  <si>
    <t>45 days</t>
  </si>
  <si>
    <t>60 days</t>
  </si>
  <si>
    <t>Operating Expenses:</t>
  </si>
  <si>
    <t>Total Bank &amp; Service Charges</t>
  </si>
  <si>
    <t>Savings Account</t>
  </si>
  <si>
    <t>Total Officer Salaries &amp; Bonuses</t>
  </si>
  <si>
    <t>General Superintendent</t>
  </si>
  <si>
    <t>Legal Fees/Accounting Professional Fees</t>
  </si>
  <si>
    <t>Telephone Office</t>
  </si>
  <si>
    <t>Tickets</t>
  </si>
  <si>
    <t>Office Personnel</t>
  </si>
  <si>
    <t>Field Superintendent</t>
  </si>
  <si>
    <t>Manager Bonus ( 12.5% of profits)</t>
  </si>
  <si>
    <t>Accounting Fees )</t>
  </si>
  <si>
    <t>Direct Labor (40% of Sales )</t>
  </si>
  <si>
    <t>Constructus International - Template</t>
  </si>
  <si>
    <t>Sample Company - Assumptions Work Sheet #1</t>
  </si>
  <si>
    <t>Sales Item or Product #1</t>
  </si>
  <si>
    <t>Sales Item or Product #2</t>
  </si>
  <si>
    <t>Sales Item or Product #3</t>
  </si>
  <si>
    <t>Sales Item or Product #4</t>
  </si>
  <si>
    <t>Sales Item or Product #5</t>
  </si>
  <si>
    <t>Sales Item or Product #6</t>
  </si>
  <si>
    <t>Equipment Item #1</t>
  </si>
  <si>
    <t>Equipment Item #2</t>
  </si>
  <si>
    <t>Equipment Item #3</t>
  </si>
  <si>
    <t>Equipment Item #4</t>
  </si>
  <si>
    <t>Equipment Item #5</t>
  </si>
  <si>
    <t>Equipment Item #6</t>
  </si>
  <si>
    <t>Equipment Item #7</t>
  </si>
  <si>
    <t>Equipment Item #8</t>
  </si>
  <si>
    <t>Equipment Item #9</t>
  </si>
  <si>
    <t xml:space="preserve">Sample Company - Projected Income Statement </t>
  </si>
  <si>
    <t>PROJECTED INCOME STATEMNT 2013 #1</t>
  </si>
  <si>
    <t>Sample Company #1</t>
  </si>
  <si>
    <t>Subcontract Labor ( X % of Sales)</t>
  </si>
  <si>
    <t>Owner-Manager Salary</t>
  </si>
  <si>
    <t>Estimator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</si>
</sst>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&quot;$&quot;* #,##0_);\(&quot;$&quot;* #,##0\);_(&quot;$&quot;* &quot;-&quot;_);_(@_)"/>
    <numFmt numFmtId="172" formatCode="_(* #,##0_);\(* #,##0\);_(* &quot;-&quot;_);_(@_)"/>
    <numFmt numFmtId="173" formatCode="_(&quot;$&quot;* #,##0.00_);\(&quot;$&quot;* #,##0.00\);_(&quot;$&quot;* &quot;-&quot;??_);_(@_)"/>
    <numFmt numFmtId="174" formatCode="_(* #,##0.00_);\(* #,##0.00\);_(* &quot;-&quot;??_);_(@_)"/>
    <numFmt numFmtId="175" formatCode="0.00000"/>
    <numFmt numFmtId="176" formatCode="0.000000"/>
    <numFmt numFmtId="177" formatCode="0.0000"/>
    <numFmt numFmtId="178" formatCode="0.000"/>
    <numFmt numFmtId="179" formatCode="0.0"/>
    <numFmt numFmtId="180" formatCode="m/d"/>
    <numFmt numFmtId="181" formatCode="&quot;$&quot;#,##0.0_);\(&quot;$&quot;#,##0.0\)"/>
    <numFmt numFmtId="182" formatCode="&quot;$&quot;#,##0.000_);\(&quot;$&quot;#,##0.000\)"/>
    <numFmt numFmtId="183" formatCode="#,##0.00;[Red]\(#,##0.00\)"/>
    <numFmt numFmtId="184" formatCode="&quot;$&quot;#,##0.00;[Red]\(&quot;$&quot;#,##0.00\)"/>
    <numFmt numFmtId="185" formatCode="0.0%;[Red]\(0.0%\)"/>
    <numFmt numFmtId="186" formatCode="&quot;$&quot;#,##0.00"/>
    <numFmt numFmtId="187" formatCode="&quot;$&quot;#,##0.0_);[Red]\(&quot;$&quot;#,##0.0\)"/>
    <numFmt numFmtId="188" formatCode="0.0000000000"/>
    <numFmt numFmtId="189" formatCode="&quot;$&quot;#,##0"/>
    <numFmt numFmtId="190" formatCode="#,##0.0_);[Red]\(#,##0.0\)"/>
    <numFmt numFmtId="191" formatCode="#,##0.000;[Red]\(#,##0.000\)"/>
    <numFmt numFmtId="192" formatCode="0.00000000000"/>
    <numFmt numFmtId="193" formatCode="&quot;$&quot;#,##0.00000000000"/>
    <numFmt numFmtId="194" formatCode="&quot;$&quot;#,##0.0000000000"/>
    <numFmt numFmtId="195" formatCode="&quot;$&quot;#,##0.000000000"/>
    <numFmt numFmtId="196" formatCode="&quot;$&quot;#,##0.00000000"/>
    <numFmt numFmtId="197" formatCode="&quot;$&quot;#,##0.0000000"/>
    <numFmt numFmtId="198" formatCode="&quot;$&quot;#,##0.000000"/>
    <numFmt numFmtId="199" formatCode="&quot;$&quot;#,##0.00000"/>
    <numFmt numFmtId="200" formatCode="&quot;$&quot;#,##0.0000"/>
    <numFmt numFmtId="201" formatCode="&quot;$&quot;#,##0.000"/>
    <numFmt numFmtId="202" formatCode="_(* #,##0.000_);_(* \(#,##0.000\);_(* &quot;-&quot;??_);_(@_)"/>
    <numFmt numFmtId="203" formatCode="#,##0.000_);[Red]\(#,##0.000\)"/>
    <numFmt numFmtId="204" formatCode="#,##0.0000_);[Red]\(#,##0.0000\)"/>
    <numFmt numFmtId="205" formatCode="#,##0.00000_);[Red]\(#,##0.00000\)"/>
    <numFmt numFmtId="206" formatCode="0.0000000"/>
    <numFmt numFmtId="207" formatCode="#,##0.000000_);[Red]\(#,##0.000000\)"/>
    <numFmt numFmtId="208" formatCode="#,###.0,"/>
    <numFmt numFmtId="209" formatCode="#,###.00,"/>
    <numFmt numFmtId="210" formatCode="#,###.000,"/>
    <numFmt numFmtId="211" formatCode="#,###.0000,"/>
    <numFmt numFmtId="212" formatCode="#,###.00000,"/>
    <numFmt numFmtId="213" formatCode="#,###,"/>
    <numFmt numFmtId="214" formatCode="#,###.000000,"/>
    <numFmt numFmtId="215" formatCode="0.00_);[Red]\(0.00\)"/>
    <numFmt numFmtId="216" formatCode="#,##0.0000000000_);[Red]\(#,##0.0000000000\)"/>
    <numFmt numFmtId="217" formatCode="#,##0.000000000_);[Red]\(#,##0.000000000\)"/>
    <numFmt numFmtId="218" formatCode="#,##0.00000000_);[Red]\(#,##0.00000000\)"/>
    <numFmt numFmtId="219" formatCode="00.0000"/>
    <numFmt numFmtId="220" formatCode="#,###.0000000,"/>
    <numFmt numFmtId="221" formatCode="mmm\-yyyy"/>
  </numFmts>
  <fonts count="48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5" fontId="0" fillId="0" borderId="0" xfId="44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42" applyNumberFormat="1" applyFont="1" applyAlignment="1">
      <alignment/>
    </xf>
    <xf numFmtId="168" fontId="0" fillId="0" borderId="0" xfId="60" applyNumberFormat="1" applyFont="1" applyAlignment="1">
      <alignment/>
    </xf>
    <xf numFmtId="41" fontId="0" fillId="0" borderId="0" xfId="0" applyNumberFormat="1" applyFill="1" applyAlignment="1">
      <alignment/>
    </xf>
    <xf numFmtId="170" fontId="0" fillId="33" borderId="0" xfId="42" applyNumberFormat="1" applyFont="1" applyFill="1" applyAlignment="1">
      <alignment/>
    </xf>
    <xf numFmtId="41" fontId="0" fillId="0" borderId="0" xfId="44" applyNumberFormat="1" applyFont="1" applyAlignment="1">
      <alignment/>
    </xf>
    <xf numFmtId="41" fontId="0" fillId="0" borderId="10" xfId="44" applyNumberFormat="1" applyFont="1" applyBorder="1" applyAlignment="1">
      <alignment/>
    </xf>
    <xf numFmtId="168" fontId="0" fillId="0" borderId="10" xfId="60" applyNumberFormat="1" applyFont="1" applyBorder="1" applyAlignment="1">
      <alignment/>
    </xf>
    <xf numFmtId="168" fontId="0" fillId="0" borderId="11" xfId="6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1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41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41" fontId="0" fillId="33" borderId="11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5" fontId="0" fillId="33" borderId="10" xfId="44" applyNumberFormat="1" applyFont="1" applyFill="1" applyBorder="1" applyAlignment="1">
      <alignment/>
    </xf>
    <xf numFmtId="170" fontId="0" fillId="33" borderId="11" xfId="42" applyNumberFormat="1" applyFont="1" applyFill="1" applyBorder="1" applyAlignment="1">
      <alignment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168" fontId="0" fillId="0" borderId="0" xfId="6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14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5" fontId="0" fillId="0" borderId="0" xfId="0" applyNumberFormat="1" applyAlignment="1">
      <alignment/>
    </xf>
    <xf numFmtId="9" fontId="0" fillId="0" borderId="0" xfId="60" applyFont="1" applyFill="1" applyBorder="1" applyAlignment="1">
      <alignment/>
    </xf>
    <xf numFmtId="5" fontId="0" fillId="0" borderId="0" xfId="6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7" fontId="0" fillId="33" borderId="11" xfId="0" applyNumberFormat="1" applyFill="1" applyBorder="1" applyAlignment="1">
      <alignment/>
    </xf>
    <xf numFmtId="37" fontId="1" fillId="33" borderId="11" xfId="0" applyNumberFormat="1" applyFont="1" applyFill="1" applyBorder="1" applyAlignment="1">
      <alignment/>
    </xf>
    <xf numFmtId="170" fontId="0" fillId="0" borderId="14" xfId="42" applyNumberFormat="1" applyFont="1" applyBorder="1" applyAlignment="1">
      <alignment horizontal="left"/>
    </xf>
    <xf numFmtId="168" fontId="0" fillId="0" borderId="14" xfId="60" applyNumberFormat="1" applyFont="1" applyBorder="1" applyAlignment="1">
      <alignment/>
    </xf>
    <xf numFmtId="37" fontId="0" fillId="0" borderId="14" xfId="44" applyNumberFormat="1" applyFont="1" applyBorder="1" applyAlignment="1">
      <alignment horizontal="left"/>
    </xf>
    <xf numFmtId="41" fontId="0" fillId="0" borderId="14" xfId="0" applyNumberFormat="1" applyBorder="1" applyAlignment="1">
      <alignment/>
    </xf>
    <xf numFmtId="37" fontId="0" fillId="0" borderId="0" xfId="44" applyNumberFormat="1" applyFont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37" fontId="0" fillId="33" borderId="0" xfId="0" applyNumberFormat="1" applyFill="1" applyBorder="1" applyAlignment="1">
      <alignment horizontal="center"/>
    </xf>
    <xf numFmtId="41" fontId="0" fillId="0" borderId="0" xfId="44" applyNumberFormat="1" applyFont="1" applyBorder="1" applyAlignment="1">
      <alignment horizontal="center"/>
    </xf>
    <xf numFmtId="9" fontId="0" fillId="0" borderId="0" xfId="44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168" fontId="0" fillId="0" borderId="0" xfId="60" applyNumberFormat="1" applyFont="1" applyAlignment="1">
      <alignment horizontal="center"/>
    </xf>
    <xf numFmtId="41" fontId="0" fillId="0" borderId="0" xfId="44" applyNumberFormat="1" applyFont="1" applyAlignment="1">
      <alignment horizontal="center"/>
    </xf>
    <xf numFmtId="170" fontId="0" fillId="0" borderId="0" xfId="42" applyNumberFormat="1" applyFont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4" fillId="33" borderId="15" xfId="0" applyNumberFormat="1" applyFont="1" applyFill="1" applyBorder="1" applyAlignment="1">
      <alignment horizontal="center"/>
    </xf>
    <xf numFmtId="17" fontId="4" fillId="33" borderId="16" xfId="0" applyNumberFormat="1" applyFont="1" applyFill="1" applyBorder="1" applyAlignment="1">
      <alignment horizontal="center"/>
    </xf>
    <xf numFmtId="17" fontId="4" fillId="33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1" fillId="0" borderId="0" xfId="42" applyNumberFormat="1" applyFont="1" applyBorder="1" applyAlignment="1">
      <alignment horizontal="center"/>
    </xf>
    <xf numFmtId="9" fontId="1" fillId="0" borderId="0" xfId="42" applyNumberFormat="1" applyFont="1" applyBorder="1" applyAlignment="1">
      <alignment horizontal="center"/>
    </xf>
    <xf numFmtId="41" fontId="0" fillId="0" borderId="0" xfId="44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44" applyNumberFormat="1" applyFont="1" applyBorder="1" applyAlignment="1">
      <alignment horizontal="center"/>
    </xf>
    <xf numFmtId="37" fontId="0" fillId="0" borderId="10" xfId="42" applyNumberFormat="1" applyFont="1" applyBorder="1" applyAlignment="1">
      <alignment horizontal="center"/>
    </xf>
    <xf numFmtId="37" fontId="0" fillId="0" borderId="14" xfId="42" applyNumberFormat="1" applyFont="1" applyBorder="1" applyAlignment="1">
      <alignment horizontal="center"/>
    </xf>
    <xf numFmtId="37" fontId="0" fillId="0" borderId="0" xfId="42" applyNumberFormat="1" applyFont="1" applyAlignment="1">
      <alignment horizontal="center"/>
    </xf>
    <xf numFmtId="170" fontId="0" fillId="0" borderId="10" xfId="42" applyNumberFormat="1" applyFont="1" applyBorder="1" applyAlignment="1">
      <alignment horizontal="center"/>
    </xf>
    <xf numFmtId="170" fontId="0" fillId="0" borderId="11" xfId="42" applyNumberFormat="1" applyFont="1" applyBorder="1" applyAlignment="1">
      <alignment horizontal="center"/>
    </xf>
    <xf numFmtId="41" fontId="0" fillId="0" borderId="11" xfId="44" applyNumberFormat="1" applyFont="1" applyBorder="1" applyAlignment="1">
      <alignment horizontal="center"/>
    </xf>
    <xf numFmtId="170" fontId="0" fillId="0" borderId="0" xfId="42" applyNumberFormat="1" applyFont="1" applyBorder="1" applyAlignment="1">
      <alignment horizontal="center"/>
    </xf>
    <xf numFmtId="37" fontId="0" fillId="0" borderId="10" xfId="44" applyNumberFormat="1" applyFont="1" applyBorder="1" applyAlignment="1">
      <alignment horizontal="center"/>
    </xf>
    <xf numFmtId="37" fontId="0" fillId="0" borderId="14" xfId="0" applyNumberFormat="1" applyBorder="1" applyAlignment="1">
      <alignment horizontal="center"/>
    </xf>
    <xf numFmtId="37" fontId="0" fillId="0" borderId="0" xfId="44" applyNumberFormat="1" applyFont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5" fillId="0" borderId="0" xfId="57">
      <alignment/>
      <protection/>
    </xf>
    <xf numFmtId="14" fontId="1" fillId="0" borderId="0" xfId="57" applyNumberFormat="1" applyFont="1">
      <alignment/>
      <protection/>
    </xf>
    <xf numFmtId="14" fontId="5" fillId="0" borderId="0" xfId="57" applyNumberFormat="1">
      <alignment/>
      <protection/>
    </xf>
    <xf numFmtId="0" fontId="8" fillId="0" borderId="0" xfId="57" applyFont="1">
      <alignment/>
      <protection/>
    </xf>
    <xf numFmtId="6" fontId="8" fillId="0" borderId="0" xfId="57" applyNumberFormat="1" applyFont="1" applyAlignment="1" quotePrefix="1">
      <alignment horizontal="center"/>
      <protection/>
    </xf>
    <xf numFmtId="0" fontId="9" fillId="0" borderId="0" xfId="57" applyFont="1">
      <alignment/>
      <protection/>
    </xf>
    <xf numFmtId="0" fontId="9" fillId="0" borderId="20" xfId="57" applyFont="1" applyBorder="1">
      <alignment/>
      <protection/>
    </xf>
    <xf numFmtId="0" fontId="10" fillId="0" borderId="0" xfId="57" applyFont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14" fontId="9" fillId="0" borderId="10" xfId="57" applyNumberFormat="1" applyFont="1" applyBorder="1">
      <alignment/>
      <protection/>
    </xf>
    <xf numFmtId="0" fontId="11" fillId="0" borderId="0" xfId="57" applyFont="1">
      <alignment/>
      <protection/>
    </xf>
    <xf numFmtId="190" fontId="11" fillId="0" borderId="0" xfId="57" applyNumberFormat="1" applyFont="1">
      <alignment/>
      <protection/>
    </xf>
    <xf numFmtId="190" fontId="11" fillId="0" borderId="20" xfId="57" applyNumberFormat="1" applyFont="1" applyBorder="1">
      <alignment/>
      <protection/>
    </xf>
    <xf numFmtId="5" fontId="11" fillId="0" borderId="0" xfId="57" applyNumberFormat="1" applyFont="1">
      <alignment/>
      <protection/>
    </xf>
    <xf numFmtId="208" fontId="5" fillId="0" borderId="0" xfId="57" applyNumberFormat="1">
      <alignment/>
      <protection/>
    </xf>
    <xf numFmtId="38" fontId="5" fillId="0" borderId="0" xfId="57" applyNumberFormat="1">
      <alignment/>
      <protection/>
    </xf>
    <xf numFmtId="208" fontId="11" fillId="0" borderId="0" xfId="57" applyNumberFormat="1" applyFont="1">
      <alignment/>
      <protection/>
    </xf>
    <xf numFmtId="3" fontId="11" fillId="0" borderId="0" xfId="57" applyNumberFormat="1" applyFont="1" applyFill="1">
      <alignment/>
      <protection/>
    </xf>
    <xf numFmtId="3" fontId="11" fillId="0" borderId="0" xfId="57" applyNumberFormat="1" applyFont="1">
      <alignment/>
      <protection/>
    </xf>
    <xf numFmtId="190" fontId="11" fillId="0" borderId="0" xfId="57" applyNumberFormat="1" applyFont="1" applyBorder="1">
      <alignment/>
      <protection/>
    </xf>
    <xf numFmtId="208" fontId="11" fillId="0" borderId="16" xfId="57" applyNumberFormat="1" applyFont="1" applyBorder="1">
      <alignment/>
      <protection/>
    </xf>
    <xf numFmtId="9" fontId="11" fillId="0" borderId="0" xfId="60" applyFont="1" applyAlignment="1">
      <alignment/>
    </xf>
    <xf numFmtId="212" fontId="11" fillId="0" borderId="0" xfId="57" applyNumberFormat="1" applyFont="1">
      <alignment/>
      <protection/>
    </xf>
    <xf numFmtId="0" fontId="5" fillId="0" borderId="0" xfId="57" applyFill="1">
      <alignment/>
      <protection/>
    </xf>
    <xf numFmtId="208" fontId="11" fillId="0" borderId="0" xfId="57" applyNumberFormat="1" applyFont="1" applyBorder="1">
      <alignment/>
      <protection/>
    </xf>
    <xf numFmtId="3" fontId="11" fillId="0" borderId="16" xfId="57" applyNumberFormat="1" applyFont="1" applyBorder="1">
      <alignment/>
      <protection/>
    </xf>
    <xf numFmtId="190" fontId="11" fillId="0" borderId="10" xfId="57" applyNumberFormat="1" applyFont="1" applyBorder="1">
      <alignment/>
      <protection/>
    </xf>
    <xf numFmtId="190" fontId="11" fillId="0" borderId="19" xfId="57" applyNumberFormat="1" applyFont="1" applyBorder="1">
      <alignment/>
      <protection/>
    </xf>
    <xf numFmtId="189" fontId="11" fillId="0" borderId="0" xfId="57" applyNumberFormat="1" applyFont="1" applyBorder="1">
      <alignment/>
      <protection/>
    </xf>
    <xf numFmtId="0" fontId="12" fillId="0" borderId="0" xfId="57" applyFont="1">
      <alignment/>
      <protection/>
    </xf>
    <xf numFmtId="0" fontId="9" fillId="0" borderId="0" xfId="57" applyFont="1" applyBorder="1">
      <alignment/>
      <protection/>
    </xf>
    <xf numFmtId="37" fontId="11" fillId="0" borderId="0" xfId="57" applyNumberFormat="1" applyFont="1">
      <alignment/>
      <protection/>
    </xf>
    <xf numFmtId="37" fontId="11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37" fontId="11" fillId="0" borderId="0" xfId="57" applyNumberFormat="1" applyFont="1" applyFill="1">
      <alignment/>
      <protection/>
    </xf>
    <xf numFmtId="37" fontId="11" fillId="0" borderId="16" xfId="57" applyNumberFormat="1" applyFont="1" applyBorder="1">
      <alignment/>
      <protection/>
    </xf>
    <xf numFmtId="0" fontId="9" fillId="0" borderId="0" xfId="57" applyFont="1" applyAlignment="1">
      <alignment/>
      <protection/>
    </xf>
    <xf numFmtId="5" fontId="11" fillId="0" borderId="0" xfId="57" applyNumberFormat="1" applyFont="1" applyBorder="1">
      <alignment/>
      <protection/>
    </xf>
    <xf numFmtId="190" fontId="11" fillId="0" borderId="21" xfId="57" applyNumberFormat="1" applyFont="1" applyBorder="1">
      <alignment/>
      <protection/>
    </xf>
    <xf numFmtId="189" fontId="9" fillId="0" borderId="21" xfId="57" applyNumberFormat="1" applyFont="1" applyBorder="1">
      <alignment/>
      <protection/>
    </xf>
    <xf numFmtId="208" fontId="9" fillId="0" borderId="21" xfId="57" applyNumberFormat="1" applyFont="1" applyBorder="1">
      <alignment/>
      <protection/>
    </xf>
    <xf numFmtId="38" fontId="5" fillId="0" borderId="0" xfId="57" applyNumberFormat="1" applyBorder="1">
      <alignment/>
      <protection/>
    </xf>
    <xf numFmtId="4" fontId="5" fillId="0" borderId="0" xfId="57" applyNumberFormat="1">
      <alignment/>
      <protection/>
    </xf>
    <xf numFmtId="203" fontId="5" fillId="0" borderId="0" xfId="57" applyNumberFormat="1">
      <alignment/>
      <protection/>
    </xf>
    <xf numFmtId="190" fontId="5" fillId="0" borderId="0" xfId="57" applyNumberFormat="1">
      <alignment/>
      <protection/>
    </xf>
    <xf numFmtId="0" fontId="5" fillId="0" borderId="0" xfId="57" applyFont="1">
      <alignment/>
      <protection/>
    </xf>
    <xf numFmtId="190" fontId="5" fillId="0" borderId="0" xfId="57" applyNumberFormat="1" applyBorder="1">
      <alignment/>
      <protection/>
    </xf>
    <xf numFmtId="0" fontId="5" fillId="0" borderId="0" xfId="57" applyBorder="1">
      <alignment/>
      <protection/>
    </xf>
    <xf numFmtId="0" fontId="9" fillId="0" borderId="0" xfId="57" applyFont="1" applyAlignment="1">
      <alignment horizontal="center"/>
      <protection/>
    </xf>
    <xf numFmtId="16" fontId="9" fillId="0" borderId="10" xfId="57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g 2003 Financia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85" zoomScaleNormal="85" zoomScalePageLayoutView="0" workbookViewId="0" topLeftCell="A1">
      <selection activeCell="B5" sqref="B5"/>
    </sheetView>
  </sheetViews>
  <sheetFormatPr defaultColWidth="8.88671875" defaultRowHeight="15"/>
  <cols>
    <col min="1" max="1" width="35.88671875" style="0" bestFit="1" customWidth="1"/>
    <col min="2" max="2" width="11.6640625" style="0" bestFit="1" customWidth="1"/>
    <col min="3" max="6" width="9.77734375" style="0" customWidth="1"/>
    <col min="7" max="9" width="9.99609375" style="0" customWidth="1"/>
    <col min="10" max="10" width="10.21484375" style="0" customWidth="1"/>
    <col min="11" max="12" width="10.4453125" style="0" customWidth="1"/>
    <col min="13" max="13" width="11.88671875" style="0" customWidth="1"/>
    <col min="14" max="14" width="10.4453125" style="0" bestFit="1" customWidth="1"/>
  </cols>
  <sheetData>
    <row r="1" spans="1:13" ht="18">
      <c r="A1" s="137" t="s">
        <v>130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0.25">
      <c r="A2" s="138" t="s">
        <v>131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4" ht="15.75">
      <c r="A3" s="15" t="s">
        <v>76</v>
      </c>
      <c r="B3" s="14"/>
      <c r="C3" s="14"/>
      <c r="D3" s="14"/>
    </row>
    <row r="4" spans="1:4" ht="15">
      <c r="A4" s="26" t="s">
        <v>132</v>
      </c>
      <c r="B4" s="67">
        <v>1610000</v>
      </c>
      <c r="C4" s="14"/>
      <c r="D4" s="14"/>
    </row>
    <row r="5" spans="1:4" ht="15">
      <c r="A5" s="26" t="s">
        <v>133</v>
      </c>
      <c r="B5" s="67"/>
      <c r="C5" s="14"/>
      <c r="D5" s="14"/>
    </row>
    <row r="6" spans="1:4" ht="15">
      <c r="A6" s="26" t="s">
        <v>134</v>
      </c>
      <c r="B6" s="67"/>
      <c r="C6" s="14"/>
      <c r="D6" s="14"/>
    </row>
    <row r="7" spans="1:4" ht="15">
      <c r="A7" s="26" t="s">
        <v>135</v>
      </c>
      <c r="B7" s="67"/>
      <c r="C7" s="14"/>
      <c r="D7" s="14"/>
    </row>
    <row r="8" spans="1:4" ht="15">
      <c r="A8" s="26" t="s">
        <v>136</v>
      </c>
      <c r="B8" s="67"/>
      <c r="C8" s="14"/>
      <c r="D8" s="14"/>
    </row>
    <row r="9" spans="1:4" ht="15">
      <c r="A9" s="26" t="s">
        <v>137</v>
      </c>
      <c r="B9" s="67"/>
      <c r="C9" s="14"/>
      <c r="D9" s="14"/>
    </row>
    <row r="10" spans="1:4" ht="15">
      <c r="A10" s="30"/>
      <c r="B10" s="14"/>
      <c r="C10" s="14"/>
      <c r="D10" s="14"/>
    </row>
    <row r="12" spans="2:13" ht="15">
      <c r="B12" s="56" t="s">
        <v>40</v>
      </c>
      <c r="C12" s="57" t="s">
        <v>27</v>
      </c>
      <c r="D12" s="57" t="s">
        <v>28</v>
      </c>
      <c r="E12" s="57" t="s">
        <v>29</v>
      </c>
      <c r="F12" s="57" t="s">
        <v>30</v>
      </c>
      <c r="G12" s="57" t="s">
        <v>31</v>
      </c>
      <c r="H12" s="57" t="s">
        <v>32</v>
      </c>
      <c r="I12" s="57" t="s">
        <v>33</v>
      </c>
      <c r="J12" s="57" t="s">
        <v>34</v>
      </c>
      <c r="K12" s="57" t="s">
        <v>35</v>
      </c>
      <c r="L12" s="57" t="s">
        <v>36</v>
      </c>
      <c r="M12" s="58" t="s">
        <v>37</v>
      </c>
    </row>
    <row r="13" spans="2:13" ht="15.75">
      <c r="B13" s="59" t="s">
        <v>12</v>
      </c>
      <c r="C13" s="60" t="s">
        <v>12</v>
      </c>
      <c r="D13" s="60" t="s">
        <v>12</v>
      </c>
      <c r="E13" s="60" t="s">
        <v>12</v>
      </c>
      <c r="F13" s="60" t="s">
        <v>12</v>
      </c>
      <c r="G13" s="60" t="s">
        <v>12</v>
      </c>
      <c r="H13" s="60" t="s">
        <v>12</v>
      </c>
      <c r="I13" s="60" t="s">
        <v>12</v>
      </c>
      <c r="J13" s="60" t="s">
        <v>12</v>
      </c>
      <c r="K13" s="60" t="s">
        <v>12</v>
      </c>
      <c r="L13" s="60" t="s">
        <v>12</v>
      </c>
      <c r="M13" s="61" t="s">
        <v>12</v>
      </c>
    </row>
    <row r="14" spans="1:13" ht="15.75">
      <c r="A14" s="15" t="s">
        <v>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15">
      <c r="A15" s="26" t="str">
        <f aca="true" t="shared" si="0" ref="A15:A20">A4</f>
        <v>Sales Item or Product #1</v>
      </c>
      <c r="B15" s="47">
        <f>$B$4*0.05</f>
        <v>80500</v>
      </c>
      <c r="C15" s="47">
        <f>$B$4*0.05</f>
        <v>80500</v>
      </c>
      <c r="D15" s="47">
        <f>$B$4*0.07</f>
        <v>112700.00000000001</v>
      </c>
      <c r="E15" s="47">
        <f>$B$4*0.07</f>
        <v>112700.00000000001</v>
      </c>
      <c r="F15" s="47">
        <f>$B$4*0.07</f>
        <v>112700.00000000001</v>
      </c>
      <c r="G15" s="47">
        <f>$B$4*0.07</f>
        <v>112700.00000000001</v>
      </c>
      <c r="H15" s="47">
        <f>$B$4*0.103</f>
        <v>165830</v>
      </c>
      <c r="I15" s="47">
        <f>$B$4*0.103</f>
        <v>165830</v>
      </c>
      <c r="J15" s="47">
        <f>$B$4*0.15</f>
        <v>241500</v>
      </c>
      <c r="K15" s="47">
        <f>$B$4*0.15</f>
        <v>241500</v>
      </c>
      <c r="L15" s="47">
        <f>$B$4*0.1</f>
        <v>161000</v>
      </c>
      <c r="M15" s="47">
        <f>$B$4*0.05</f>
        <v>80500</v>
      </c>
      <c r="N15" s="136"/>
    </row>
    <row r="16" spans="1:14" ht="15">
      <c r="A16" s="26" t="str">
        <f t="shared" si="0"/>
        <v>Sales Item or Product #2</v>
      </c>
      <c r="B16" s="47">
        <f aca="true" t="shared" si="1" ref="B16:G16">$B$5*0.05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  <c r="H16" s="47">
        <f aca="true" t="shared" si="2" ref="H16:M16">$B$5*0.11667</f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136"/>
    </row>
    <row r="17" spans="1:14" ht="15">
      <c r="A17" s="26" t="str">
        <f t="shared" si="0"/>
        <v>Sales Item or Product #3</v>
      </c>
      <c r="B17" s="47">
        <f aca="true" t="shared" si="3" ref="B17:G17">$B$6*0.05</f>
        <v>0</v>
      </c>
      <c r="C17" s="47">
        <f t="shared" si="3"/>
        <v>0</v>
      </c>
      <c r="D17" s="47">
        <f t="shared" si="3"/>
        <v>0</v>
      </c>
      <c r="E17" s="47">
        <f t="shared" si="3"/>
        <v>0</v>
      </c>
      <c r="F17" s="47">
        <f t="shared" si="3"/>
        <v>0</v>
      </c>
      <c r="G17" s="47">
        <f t="shared" si="3"/>
        <v>0</v>
      </c>
      <c r="H17" s="47">
        <f aca="true" t="shared" si="4" ref="H17:M17">$B$6*0.11667</f>
        <v>0</v>
      </c>
      <c r="I17" s="47">
        <f t="shared" si="4"/>
        <v>0</v>
      </c>
      <c r="J17" s="47">
        <f t="shared" si="4"/>
        <v>0</v>
      </c>
      <c r="K17" s="47">
        <f t="shared" si="4"/>
        <v>0</v>
      </c>
      <c r="L17" s="47">
        <f t="shared" si="4"/>
        <v>0</v>
      </c>
      <c r="M17" s="47">
        <f t="shared" si="4"/>
        <v>0</v>
      </c>
      <c r="N17" s="136"/>
    </row>
    <row r="18" spans="1:14" ht="15">
      <c r="A18" s="26" t="str">
        <f t="shared" si="0"/>
        <v>Sales Item or Product #4</v>
      </c>
      <c r="B18" s="47">
        <f aca="true" t="shared" si="5" ref="B18:G18">$B$7*0.05</f>
        <v>0</v>
      </c>
      <c r="C18" s="47">
        <f t="shared" si="5"/>
        <v>0</v>
      </c>
      <c r="D18" s="47">
        <f t="shared" si="5"/>
        <v>0</v>
      </c>
      <c r="E18" s="47">
        <f t="shared" si="5"/>
        <v>0</v>
      </c>
      <c r="F18" s="47">
        <f t="shared" si="5"/>
        <v>0</v>
      </c>
      <c r="G18" s="47">
        <f t="shared" si="5"/>
        <v>0</v>
      </c>
      <c r="H18" s="47">
        <f aca="true" t="shared" si="6" ref="H18:M18">$B$7*0.11667</f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136"/>
    </row>
    <row r="19" spans="1:14" ht="15">
      <c r="A19" s="26" t="str">
        <f t="shared" si="0"/>
        <v>Sales Item or Product #5</v>
      </c>
      <c r="B19" s="47">
        <f aca="true" t="shared" si="7" ref="B19:G19">$B$8*0.05</f>
        <v>0</v>
      </c>
      <c r="C19" s="47">
        <f t="shared" si="7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7"/>
        <v>0</v>
      </c>
      <c r="H19" s="47">
        <f aca="true" t="shared" si="8" ref="H19:M19">$B$8*0.11667</f>
        <v>0</v>
      </c>
      <c r="I19" s="47">
        <f t="shared" si="8"/>
        <v>0</v>
      </c>
      <c r="J19" s="47">
        <f t="shared" si="8"/>
        <v>0</v>
      </c>
      <c r="K19" s="47">
        <f t="shared" si="8"/>
        <v>0</v>
      </c>
      <c r="L19" s="47">
        <f t="shared" si="8"/>
        <v>0</v>
      </c>
      <c r="M19" s="47">
        <f t="shared" si="8"/>
        <v>0</v>
      </c>
      <c r="N19" s="136"/>
    </row>
    <row r="20" spans="1:14" ht="15.75" thickBot="1">
      <c r="A20" s="26" t="str">
        <f t="shared" si="0"/>
        <v>Sales Item or Product #6</v>
      </c>
      <c r="B20" s="47">
        <f aca="true" t="shared" si="9" ref="B20:G20">$B$9*0.05</f>
        <v>0</v>
      </c>
      <c r="C20" s="47">
        <f t="shared" si="9"/>
        <v>0</v>
      </c>
      <c r="D20" s="47">
        <f t="shared" si="9"/>
        <v>0</v>
      </c>
      <c r="E20" s="47">
        <f t="shared" si="9"/>
        <v>0</v>
      </c>
      <c r="F20" s="47">
        <f t="shared" si="9"/>
        <v>0</v>
      </c>
      <c r="G20" s="47">
        <f t="shared" si="9"/>
        <v>0</v>
      </c>
      <c r="H20" s="47">
        <f aca="true" t="shared" si="10" ref="H20:M20">$B$9*0.11667</f>
        <v>0</v>
      </c>
      <c r="I20" s="47">
        <f t="shared" si="10"/>
        <v>0</v>
      </c>
      <c r="J20" s="47">
        <f t="shared" si="10"/>
        <v>0</v>
      </c>
      <c r="K20" s="47">
        <f t="shared" si="10"/>
        <v>0</v>
      </c>
      <c r="L20" s="47">
        <f t="shared" si="10"/>
        <v>0</v>
      </c>
      <c r="M20" s="47">
        <f t="shared" si="10"/>
        <v>0</v>
      </c>
      <c r="N20" s="136"/>
    </row>
    <row r="21" spans="1:13" ht="15">
      <c r="A21" s="26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4" ht="15.75">
      <c r="A22" s="32" t="s">
        <v>45</v>
      </c>
      <c r="B22" s="33">
        <f>SUM(B15:B21)</f>
        <v>80500</v>
      </c>
      <c r="C22" s="33">
        <f aca="true" t="shared" si="11" ref="C22:M22">SUM(C15:C21)</f>
        <v>80500</v>
      </c>
      <c r="D22" s="33">
        <f t="shared" si="11"/>
        <v>112700.00000000001</v>
      </c>
      <c r="E22" s="33">
        <f t="shared" si="11"/>
        <v>112700.00000000001</v>
      </c>
      <c r="F22" s="33">
        <f t="shared" si="11"/>
        <v>112700.00000000001</v>
      </c>
      <c r="G22" s="33">
        <f t="shared" si="11"/>
        <v>112700.00000000001</v>
      </c>
      <c r="H22" s="33">
        <f t="shared" si="11"/>
        <v>165830</v>
      </c>
      <c r="I22" s="33">
        <f t="shared" si="11"/>
        <v>165830</v>
      </c>
      <c r="J22" s="33">
        <f t="shared" si="11"/>
        <v>241500</v>
      </c>
      <c r="K22" s="33">
        <f t="shared" si="11"/>
        <v>241500</v>
      </c>
      <c r="L22" s="33">
        <f t="shared" si="11"/>
        <v>161000</v>
      </c>
      <c r="M22" s="33">
        <f t="shared" si="11"/>
        <v>80500</v>
      </c>
      <c r="N22" s="33"/>
    </row>
    <row r="23" spans="2:13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15" t="s">
        <v>47</v>
      </c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26" t="s">
        <v>129</v>
      </c>
      <c r="B26" s="47">
        <f>$B$22*0.39</f>
        <v>31395</v>
      </c>
      <c r="C26" s="47">
        <f aca="true" t="shared" si="12" ref="C26:M26">$B$22*0.39</f>
        <v>31395</v>
      </c>
      <c r="D26" s="47">
        <f t="shared" si="12"/>
        <v>31395</v>
      </c>
      <c r="E26" s="47">
        <f t="shared" si="12"/>
        <v>31395</v>
      </c>
      <c r="F26" s="47">
        <f t="shared" si="12"/>
        <v>31395</v>
      </c>
      <c r="G26" s="47">
        <f t="shared" si="12"/>
        <v>31395</v>
      </c>
      <c r="H26" s="47">
        <f t="shared" si="12"/>
        <v>31395</v>
      </c>
      <c r="I26" s="47">
        <f t="shared" si="12"/>
        <v>31395</v>
      </c>
      <c r="J26" s="47">
        <f t="shared" si="12"/>
        <v>31395</v>
      </c>
      <c r="K26" s="47">
        <f t="shared" si="12"/>
        <v>31395</v>
      </c>
      <c r="L26" s="47">
        <f t="shared" si="12"/>
        <v>31395</v>
      </c>
      <c r="M26" s="47">
        <f t="shared" si="12"/>
        <v>31395</v>
      </c>
    </row>
    <row r="27" spans="1:13" ht="15">
      <c r="A27" s="26" t="s">
        <v>150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>
      <c r="A28" s="26" t="s">
        <v>81</v>
      </c>
      <c r="B28" s="47">
        <f>$B$22*0.2</f>
        <v>16100</v>
      </c>
      <c r="C28" s="47">
        <f aca="true" t="shared" si="13" ref="C28:M28">$B$22*0.2</f>
        <v>16100</v>
      </c>
      <c r="D28" s="47">
        <f t="shared" si="13"/>
        <v>16100</v>
      </c>
      <c r="E28" s="47">
        <f t="shared" si="13"/>
        <v>16100</v>
      </c>
      <c r="F28" s="47">
        <f t="shared" si="13"/>
        <v>16100</v>
      </c>
      <c r="G28" s="47">
        <f t="shared" si="13"/>
        <v>16100</v>
      </c>
      <c r="H28" s="47">
        <f t="shared" si="13"/>
        <v>16100</v>
      </c>
      <c r="I28" s="47">
        <f t="shared" si="13"/>
        <v>16100</v>
      </c>
      <c r="J28" s="47">
        <f t="shared" si="13"/>
        <v>16100</v>
      </c>
      <c r="K28" s="47">
        <f t="shared" si="13"/>
        <v>16100</v>
      </c>
      <c r="L28" s="47">
        <f t="shared" si="13"/>
        <v>16100</v>
      </c>
      <c r="M28" s="47">
        <f t="shared" si="13"/>
        <v>16100</v>
      </c>
    </row>
    <row r="29" spans="1:13" ht="15.75" thickBot="1">
      <c r="A29" s="26" t="s">
        <v>82</v>
      </c>
      <c r="B29" s="47">
        <f>$B$22*0.01</f>
        <v>805</v>
      </c>
      <c r="C29" s="47">
        <f>$C$22*0.01</f>
        <v>805</v>
      </c>
      <c r="D29" s="47">
        <f>$D$22*0.01</f>
        <v>1127.0000000000002</v>
      </c>
      <c r="E29" s="47">
        <f>$E$22*0.01</f>
        <v>1127.0000000000002</v>
      </c>
      <c r="F29" s="47">
        <f>$F$22*0.01</f>
        <v>1127.0000000000002</v>
      </c>
      <c r="G29" s="47">
        <f>$G$22*0.01</f>
        <v>1127.0000000000002</v>
      </c>
      <c r="H29" s="47">
        <f>$H$22*0.01</f>
        <v>1658.3</v>
      </c>
      <c r="I29" s="47">
        <f>$I$22*0.01</f>
        <v>1658.3</v>
      </c>
      <c r="J29" s="47">
        <f>$J$22*0.01</f>
        <v>2415</v>
      </c>
      <c r="K29" s="47">
        <f>$K$22*0.01</f>
        <v>2415</v>
      </c>
      <c r="L29" s="47">
        <f>$L$22*0.01</f>
        <v>1610</v>
      </c>
      <c r="M29" s="47">
        <f>$M$22*0.01</f>
        <v>805</v>
      </c>
    </row>
    <row r="30" spans="1:13" ht="15">
      <c r="A30" s="2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5.75">
      <c r="A31" s="32" t="s">
        <v>46</v>
      </c>
      <c r="B31" s="35">
        <f>SUM(B26:B30)</f>
        <v>48300</v>
      </c>
      <c r="C31" s="35">
        <f aca="true" t="shared" si="14" ref="C31:M31">SUM(C26:C30)</f>
        <v>48300</v>
      </c>
      <c r="D31" s="35">
        <f t="shared" si="14"/>
        <v>48622</v>
      </c>
      <c r="E31" s="35">
        <f t="shared" si="14"/>
        <v>48622</v>
      </c>
      <c r="F31" s="35">
        <f t="shared" si="14"/>
        <v>48622</v>
      </c>
      <c r="G31" s="35">
        <f t="shared" si="14"/>
        <v>48622</v>
      </c>
      <c r="H31" s="35">
        <f t="shared" si="14"/>
        <v>49153.3</v>
      </c>
      <c r="I31" s="35">
        <f t="shared" si="14"/>
        <v>49153.3</v>
      </c>
      <c r="J31" s="35">
        <f t="shared" si="14"/>
        <v>49910</v>
      </c>
      <c r="K31" s="35">
        <f t="shared" si="14"/>
        <v>49910</v>
      </c>
      <c r="L31" s="35">
        <f t="shared" si="14"/>
        <v>49105</v>
      </c>
      <c r="M31" s="35">
        <f t="shared" si="14"/>
        <v>48300</v>
      </c>
    </row>
    <row r="32" spans="1:13" ht="15">
      <c r="A32" s="30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2:13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15" t="s">
        <v>38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23" t="s">
        <v>6</v>
      </c>
      <c r="B36" s="39">
        <v>150</v>
      </c>
      <c r="C36" s="39">
        <f>B36</f>
        <v>150</v>
      </c>
      <c r="D36" s="39">
        <f aca="true" t="shared" si="15" ref="D36:M36">C36</f>
        <v>150</v>
      </c>
      <c r="E36" s="39">
        <f t="shared" si="15"/>
        <v>150</v>
      </c>
      <c r="F36" s="39">
        <f t="shared" si="15"/>
        <v>150</v>
      </c>
      <c r="G36" s="39">
        <f t="shared" si="15"/>
        <v>150</v>
      </c>
      <c r="H36" s="39">
        <f t="shared" si="15"/>
        <v>150</v>
      </c>
      <c r="I36" s="39">
        <f t="shared" si="15"/>
        <v>150</v>
      </c>
      <c r="J36" s="39">
        <f t="shared" si="15"/>
        <v>150</v>
      </c>
      <c r="K36" s="39">
        <f t="shared" si="15"/>
        <v>150</v>
      </c>
      <c r="L36" s="39">
        <f t="shared" si="15"/>
        <v>150</v>
      </c>
      <c r="M36" s="39">
        <f t="shared" si="15"/>
        <v>150</v>
      </c>
    </row>
    <row r="37" spans="1:13" ht="15">
      <c r="A37" s="23" t="s">
        <v>7</v>
      </c>
      <c r="B37" s="39">
        <v>1200</v>
      </c>
      <c r="C37" s="39">
        <f aca="true" t="shared" si="16" ref="C37:M40">B37</f>
        <v>1200</v>
      </c>
      <c r="D37" s="39">
        <f t="shared" si="16"/>
        <v>1200</v>
      </c>
      <c r="E37" s="39">
        <f t="shared" si="16"/>
        <v>1200</v>
      </c>
      <c r="F37" s="39">
        <f t="shared" si="16"/>
        <v>1200</v>
      </c>
      <c r="G37" s="39">
        <f t="shared" si="16"/>
        <v>1200</v>
      </c>
      <c r="H37" s="39">
        <f t="shared" si="16"/>
        <v>1200</v>
      </c>
      <c r="I37" s="39">
        <f t="shared" si="16"/>
        <v>1200</v>
      </c>
      <c r="J37" s="39">
        <f t="shared" si="16"/>
        <v>1200</v>
      </c>
      <c r="K37" s="39">
        <f t="shared" si="16"/>
        <v>1200</v>
      </c>
      <c r="L37" s="39">
        <f t="shared" si="16"/>
        <v>1200</v>
      </c>
      <c r="M37" s="39">
        <f t="shared" si="16"/>
        <v>1200</v>
      </c>
    </row>
    <row r="38" spans="1:13" ht="15">
      <c r="A38" s="23" t="s">
        <v>49</v>
      </c>
      <c r="B38" s="39">
        <v>600</v>
      </c>
      <c r="C38" s="39">
        <f t="shared" si="16"/>
        <v>600</v>
      </c>
      <c r="D38" s="39">
        <f t="shared" si="16"/>
        <v>600</v>
      </c>
      <c r="E38" s="39">
        <f t="shared" si="16"/>
        <v>600</v>
      </c>
      <c r="F38" s="39">
        <f t="shared" si="16"/>
        <v>600</v>
      </c>
      <c r="G38" s="39">
        <f t="shared" si="16"/>
        <v>600</v>
      </c>
      <c r="H38" s="39">
        <f t="shared" si="16"/>
        <v>600</v>
      </c>
      <c r="I38" s="39">
        <f t="shared" si="16"/>
        <v>600</v>
      </c>
      <c r="J38" s="39">
        <f t="shared" si="16"/>
        <v>600</v>
      </c>
      <c r="K38" s="39">
        <f t="shared" si="16"/>
        <v>600</v>
      </c>
      <c r="L38" s="39">
        <f t="shared" si="16"/>
        <v>600</v>
      </c>
      <c r="M38" s="39">
        <f t="shared" si="16"/>
        <v>600</v>
      </c>
    </row>
    <row r="39" spans="1:13" ht="15">
      <c r="A39" s="23" t="s">
        <v>50</v>
      </c>
      <c r="B39" s="39">
        <v>300</v>
      </c>
      <c r="C39" s="39">
        <v>300</v>
      </c>
      <c r="D39" s="39">
        <f t="shared" si="16"/>
        <v>300</v>
      </c>
      <c r="E39" s="39">
        <f t="shared" si="16"/>
        <v>300</v>
      </c>
      <c r="F39" s="39">
        <f t="shared" si="16"/>
        <v>300</v>
      </c>
      <c r="G39" s="39">
        <f t="shared" si="16"/>
        <v>300</v>
      </c>
      <c r="H39" s="39">
        <f t="shared" si="16"/>
        <v>300</v>
      </c>
      <c r="I39" s="39">
        <f t="shared" si="16"/>
        <v>300</v>
      </c>
      <c r="J39" s="39">
        <f t="shared" si="16"/>
        <v>300</v>
      </c>
      <c r="K39" s="39">
        <f t="shared" si="16"/>
        <v>300</v>
      </c>
      <c r="L39" s="39">
        <f t="shared" si="16"/>
        <v>300</v>
      </c>
      <c r="M39" s="39">
        <f t="shared" si="16"/>
        <v>300</v>
      </c>
    </row>
    <row r="40" spans="1:13" ht="15">
      <c r="A40" s="23" t="s">
        <v>51</v>
      </c>
      <c r="B40" s="39">
        <v>300</v>
      </c>
      <c r="C40" s="39">
        <v>0</v>
      </c>
      <c r="D40" s="39">
        <f t="shared" si="16"/>
        <v>0</v>
      </c>
      <c r="E40" s="39">
        <f t="shared" si="16"/>
        <v>0</v>
      </c>
      <c r="F40" s="39">
        <f t="shared" si="16"/>
        <v>0</v>
      </c>
      <c r="G40" s="39">
        <v>500</v>
      </c>
      <c r="H40" s="39">
        <f t="shared" si="16"/>
        <v>500</v>
      </c>
      <c r="I40" s="39">
        <f t="shared" si="16"/>
        <v>500</v>
      </c>
      <c r="J40" s="39">
        <f t="shared" si="16"/>
        <v>500</v>
      </c>
      <c r="K40" s="39">
        <f t="shared" si="16"/>
        <v>500</v>
      </c>
      <c r="L40" s="39">
        <f t="shared" si="16"/>
        <v>500</v>
      </c>
      <c r="M40" s="39">
        <v>200</v>
      </c>
    </row>
    <row r="41" spans="1:13" ht="15.75">
      <c r="A41" s="36" t="s">
        <v>54</v>
      </c>
      <c r="B41" s="40">
        <f>SUM(B36:B40)</f>
        <v>2550</v>
      </c>
      <c r="C41" s="40">
        <f aca="true" t="shared" si="17" ref="C41:M41">SUM(C36:C40)</f>
        <v>2250</v>
      </c>
      <c r="D41" s="40">
        <f t="shared" si="17"/>
        <v>2250</v>
      </c>
      <c r="E41" s="40">
        <f t="shared" si="17"/>
        <v>2250</v>
      </c>
      <c r="F41" s="40">
        <f t="shared" si="17"/>
        <v>2250</v>
      </c>
      <c r="G41" s="40">
        <f t="shared" si="17"/>
        <v>2750</v>
      </c>
      <c r="H41" s="40">
        <f t="shared" si="17"/>
        <v>2750</v>
      </c>
      <c r="I41" s="40">
        <f t="shared" si="17"/>
        <v>2750</v>
      </c>
      <c r="J41" s="40">
        <f t="shared" si="17"/>
        <v>2750</v>
      </c>
      <c r="K41" s="40">
        <f t="shared" si="17"/>
        <v>2750</v>
      </c>
      <c r="L41" s="40">
        <f t="shared" si="17"/>
        <v>2750</v>
      </c>
      <c r="M41" s="40">
        <f t="shared" si="17"/>
        <v>2450</v>
      </c>
    </row>
    <row r="42" spans="1:13" ht="15">
      <c r="A42" s="23" t="s">
        <v>3</v>
      </c>
      <c r="B42" s="39">
        <v>250</v>
      </c>
      <c r="C42" s="39">
        <f>B42</f>
        <v>250</v>
      </c>
      <c r="D42" s="39">
        <f aca="true" t="shared" si="18" ref="D42:M42">C42</f>
        <v>250</v>
      </c>
      <c r="E42" s="39">
        <f t="shared" si="18"/>
        <v>250</v>
      </c>
      <c r="F42" s="39">
        <f t="shared" si="18"/>
        <v>250</v>
      </c>
      <c r="G42" s="39">
        <f t="shared" si="18"/>
        <v>250</v>
      </c>
      <c r="H42" s="39">
        <f t="shared" si="18"/>
        <v>250</v>
      </c>
      <c r="I42" s="39">
        <f t="shared" si="18"/>
        <v>250</v>
      </c>
      <c r="J42" s="39">
        <f t="shared" si="18"/>
        <v>250</v>
      </c>
      <c r="K42" s="39">
        <f t="shared" si="18"/>
        <v>250</v>
      </c>
      <c r="L42" s="39">
        <f t="shared" si="18"/>
        <v>250</v>
      </c>
      <c r="M42" s="39">
        <f t="shared" si="18"/>
        <v>250</v>
      </c>
    </row>
    <row r="43" spans="1:13" ht="15">
      <c r="A43" s="23" t="s">
        <v>52</v>
      </c>
      <c r="B43" s="39"/>
      <c r="C43" s="39">
        <f aca="true" t="shared" si="19" ref="C43:M46">B43</f>
        <v>0</v>
      </c>
      <c r="D43" s="39">
        <f t="shared" si="19"/>
        <v>0</v>
      </c>
      <c r="E43" s="39">
        <f t="shared" si="19"/>
        <v>0</v>
      </c>
      <c r="F43" s="39">
        <f t="shared" si="19"/>
        <v>0</v>
      </c>
      <c r="G43" s="39">
        <f t="shared" si="19"/>
        <v>0</v>
      </c>
      <c r="H43" s="39">
        <f t="shared" si="19"/>
        <v>0</v>
      </c>
      <c r="I43" s="39">
        <f t="shared" si="19"/>
        <v>0</v>
      </c>
      <c r="J43" s="39">
        <f t="shared" si="19"/>
        <v>0</v>
      </c>
      <c r="K43" s="39">
        <f t="shared" si="19"/>
        <v>0</v>
      </c>
      <c r="L43" s="39">
        <f t="shared" si="19"/>
        <v>0</v>
      </c>
      <c r="M43" s="39">
        <f t="shared" si="19"/>
        <v>0</v>
      </c>
    </row>
    <row r="44" spans="1:13" ht="15">
      <c r="A44" s="23" t="s">
        <v>2</v>
      </c>
      <c r="B44" s="39">
        <v>600</v>
      </c>
      <c r="C44" s="39">
        <f t="shared" si="19"/>
        <v>600</v>
      </c>
      <c r="D44" s="39">
        <f t="shared" si="19"/>
        <v>600</v>
      </c>
      <c r="E44" s="39">
        <f t="shared" si="19"/>
        <v>600</v>
      </c>
      <c r="F44" s="39">
        <f t="shared" si="19"/>
        <v>600</v>
      </c>
      <c r="G44" s="39">
        <f t="shared" si="19"/>
        <v>600</v>
      </c>
      <c r="H44" s="39">
        <f t="shared" si="19"/>
        <v>600</v>
      </c>
      <c r="I44" s="39">
        <f t="shared" si="19"/>
        <v>600</v>
      </c>
      <c r="J44" s="39">
        <f t="shared" si="19"/>
        <v>600</v>
      </c>
      <c r="K44" s="39">
        <f t="shared" si="19"/>
        <v>600</v>
      </c>
      <c r="L44" s="39">
        <f t="shared" si="19"/>
        <v>600</v>
      </c>
      <c r="M44" s="39">
        <f t="shared" si="19"/>
        <v>600</v>
      </c>
    </row>
    <row r="45" spans="1:13" ht="15">
      <c r="A45" s="23" t="s">
        <v>4</v>
      </c>
      <c r="B45" s="39">
        <v>425</v>
      </c>
      <c r="C45" s="39">
        <v>425</v>
      </c>
      <c r="D45" s="39">
        <v>425</v>
      </c>
      <c r="E45" s="39">
        <v>426</v>
      </c>
      <c r="F45" s="39">
        <v>427</v>
      </c>
      <c r="G45" s="39">
        <v>428</v>
      </c>
      <c r="H45" s="39">
        <v>429</v>
      </c>
      <c r="I45" s="39">
        <v>430</v>
      </c>
      <c r="J45" s="39">
        <v>431</v>
      </c>
      <c r="K45" s="39">
        <v>432</v>
      </c>
      <c r="L45" s="39">
        <v>433</v>
      </c>
      <c r="M45" s="39">
        <v>434</v>
      </c>
    </row>
    <row r="46" spans="1:13" ht="15">
      <c r="A46" s="23" t="s">
        <v>53</v>
      </c>
      <c r="B46" s="39">
        <v>0</v>
      </c>
      <c r="C46" s="39">
        <f t="shared" si="19"/>
        <v>0</v>
      </c>
      <c r="D46" s="39">
        <f t="shared" si="19"/>
        <v>0</v>
      </c>
      <c r="E46" s="39">
        <f t="shared" si="19"/>
        <v>0</v>
      </c>
      <c r="F46" s="39">
        <f t="shared" si="19"/>
        <v>0</v>
      </c>
      <c r="G46" s="39">
        <f t="shared" si="19"/>
        <v>0</v>
      </c>
      <c r="H46" s="39">
        <f t="shared" si="19"/>
        <v>0</v>
      </c>
      <c r="I46" s="39">
        <f t="shared" si="19"/>
        <v>0</v>
      </c>
      <c r="J46" s="39">
        <f t="shared" si="19"/>
        <v>0</v>
      </c>
      <c r="K46" s="39">
        <f t="shared" si="19"/>
        <v>0</v>
      </c>
      <c r="L46" s="39">
        <f t="shared" si="19"/>
        <v>0</v>
      </c>
      <c r="M46" s="39">
        <f t="shared" si="19"/>
        <v>0</v>
      </c>
    </row>
    <row r="47" spans="1:13" ht="15.75">
      <c r="A47" s="36" t="s">
        <v>55</v>
      </c>
      <c r="B47" s="40">
        <f>SUM(B42:B46)</f>
        <v>1275</v>
      </c>
      <c r="C47" s="40">
        <f aca="true" t="shared" si="20" ref="C47:M47">SUM(C42:C46)</f>
        <v>1275</v>
      </c>
      <c r="D47" s="40">
        <f t="shared" si="20"/>
        <v>1275</v>
      </c>
      <c r="E47" s="40">
        <f t="shared" si="20"/>
        <v>1276</v>
      </c>
      <c r="F47" s="40">
        <f t="shared" si="20"/>
        <v>1277</v>
      </c>
      <c r="G47" s="40">
        <f t="shared" si="20"/>
        <v>1278</v>
      </c>
      <c r="H47" s="40">
        <f t="shared" si="20"/>
        <v>1279</v>
      </c>
      <c r="I47" s="40">
        <f t="shared" si="20"/>
        <v>1280</v>
      </c>
      <c r="J47" s="40">
        <f t="shared" si="20"/>
        <v>1281</v>
      </c>
      <c r="K47" s="40">
        <f t="shared" si="20"/>
        <v>1282</v>
      </c>
      <c r="L47" s="40">
        <f t="shared" si="20"/>
        <v>1283</v>
      </c>
      <c r="M47" s="40">
        <f t="shared" si="20"/>
        <v>1284</v>
      </c>
    </row>
    <row r="48" spans="1:13" ht="15">
      <c r="A48" s="23" t="s">
        <v>58</v>
      </c>
      <c r="B48" s="39">
        <f>B81*0.08</f>
        <v>800</v>
      </c>
      <c r="C48" s="39">
        <f>B48</f>
        <v>800</v>
      </c>
      <c r="D48" s="39">
        <f aca="true" t="shared" si="21" ref="D48:M48">C48</f>
        <v>800</v>
      </c>
      <c r="E48" s="39">
        <f t="shared" si="21"/>
        <v>800</v>
      </c>
      <c r="F48" s="39">
        <f t="shared" si="21"/>
        <v>800</v>
      </c>
      <c r="G48" s="39">
        <f t="shared" si="21"/>
        <v>800</v>
      </c>
      <c r="H48" s="39">
        <f t="shared" si="21"/>
        <v>800</v>
      </c>
      <c r="I48" s="39">
        <f t="shared" si="21"/>
        <v>800</v>
      </c>
      <c r="J48" s="39">
        <f t="shared" si="21"/>
        <v>800</v>
      </c>
      <c r="K48" s="39">
        <v>2500</v>
      </c>
      <c r="L48" s="39">
        <f t="shared" si="21"/>
        <v>2500</v>
      </c>
      <c r="M48" s="39">
        <f t="shared" si="21"/>
        <v>2500</v>
      </c>
    </row>
    <row r="49" spans="1:13" ht="15">
      <c r="A49" s="23" t="s">
        <v>56</v>
      </c>
      <c r="B49" s="39">
        <v>250</v>
      </c>
      <c r="C49" s="39">
        <f aca="true" t="shared" si="22" ref="C49:M51">B49</f>
        <v>250</v>
      </c>
      <c r="D49" s="39">
        <f t="shared" si="22"/>
        <v>250</v>
      </c>
      <c r="E49" s="39">
        <f t="shared" si="22"/>
        <v>250</v>
      </c>
      <c r="F49" s="39">
        <f t="shared" si="22"/>
        <v>250</v>
      </c>
      <c r="G49" s="39">
        <f t="shared" si="22"/>
        <v>250</v>
      </c>
      <c r="H49" s="39">
        <f t="shared" si="22"/>
        <v>250</v>
      </c>
      <c r="I49" s="39">
        <f t="shared" si="22"/>
        <v>250</v>
      </c>
      <c r="J49" s="39">
        <f t="shared" si="22"/>
        <v>250</v>
      </c>
      <c r="K49" s="39">
        <f t="shared" si="22"/>
        <v>250</v>
      </c>
      <c r="L49" s="39">
        <f t="shared" si="22"/>
        <v>250</v>
      </c>
      <c r="M49" s="39">
        <f t="shared" si="22"/>
        <v>250</v>
      </c>
    </row>
    <row r="50" spans="1:13" ht="15">
      <c r="A50" s="23" t="s">
        <v>57</v>
      </c>
      <c r="B50" s="39">
        <v>100</v>
      </c>
      <c r="C50" s="39">
        <f t="shared" si="22"/>
        <v>100</v>
      </c>
      <c r="D50" s="39">
        <f t="shared" si="22"/>
        <v>100</v>
      </c>
      <c r="E50" s="39">
        <f t="shared" si="22"/>
        <v>100</v>
      </c>
      <c r="F50" s="39">
        <f t="shared" si="22"/>
        <v>100</v>
      </c>
      <c r="G50" s="39">
        <f t="shared" si="22"/>
        <v>100</v>
      </c>
      <c r="H50" s="39">
        <f t="shared" si="22"/>
        <v>100</v>
      </c>
      <c r="I50" s="39">
        <f t="shared" si="22"/>
        <v>100</v>
      </c>
      <c r="J50" s="39">
        <f t="shared" si="22"/>
        <v>100</v>
      </c>
      <c r="K50" s="39">
        <f t="shared" si="22"/>
        <v>100</v>
      </c>
      <c r="L50" s="39">
        <f t="shared" si="22"/>
        <v>100</v>
      </c>
      <c r="M50" s="39">
        <f t="shared" si="22"/>
        <v>100</v>
      </c>
    </row>
    <row r="51" spans="1:13" ht="15">
      <c r="A51" s="20" t="s">
        <v>13</v>
      </c>
      <c r="B51" s="39">
        <v>0</v>
      </c>
      <c r="C51" s="39">
        <f t="shared" si="22"/>
        <v>0</v>
      </c>
      <c r="D51" s="39">
        <f t="shared" si="22"/>
        <v>0</v>
      </c>
      <c r="E51" s="39">
        <f t="shared" si="22"/>
        <v>0</v>
      </c>
      <c r="F51" s="39">
        <f t="shared" si="22"/>
        <v>0</v>
      </c>
      <c r="G51" s="39">
        <f t="shared" si="22"/>
        <v>0</v>
      </c>
      <c r="H51" s="39">
        <f t="shared" si="22"/>
        <v>0</v>
      </c>
      <c r="I51" s="39">
        <f t="shared" si="22"/>
        <v>0</v>
      </c>
      <c r="J51" s="39">
        <f t="shared" si="22"/>
        <v>0</v>
      </c>
      <c r="K51" s="39">
        <f t="shared" si="22"/>
        <v>0</v>
      </c>
      <c r="L51" s="39">
        <f t="shared" si="22"/>
        <v>0</v>
      </c>
      <c r="M51" s="39">
        <f t="shared" si="22"/>
        <v>0</v>
      </c>
    </row>
    <row r="52" spans="1:13" ht="15.75">
      <c r="A52" s="36" t="s">
        <v>59</v>
      </c>
      <c r="B52" s="40">
        <f>SUM(B48:B51)</f>
        <v>1150</v>
      </c>
      <c r="C52" s="40">
        <f aca="true" t="shared" si="23" ref="C52:M52">SUM(C48:C51)</f>
        <v>1150</v>
      </c>
      <c r="D52" s="40">
        <f t="shared" si="23"/>
        <v>1150</v>
      </c>
      <c r="E52" s="40">
        <f t="shared" si="23"/>
        <v>1150</v>
      </c>
      <c r="F52" s="40">
        <f t="shared" si="23"/>
        <v>1150</v>
      </c>
      <c r="G52" s="40">
        <f t="shared" si="23"/>
        <v>1150</v>
      </c>
      <c r="H52" s="40">
        <f t="shared" si="23"/>
        <v>1150</v>
      </c>
      <c r="I52" s="40">
        <f t="shared" si="23"/>
        <v>1150</v>
      </c>
      <c r="J52" s="40">
        <f t="shared" si="23"/>
        <v>1150</v>
      </c>
      <c r="K52" s="40">
        <f t="shared" si="23"/>
        <v>2850</v>
      </c>
      <c r="L52" s="40">
        <f t="shared" si="23"/>
        <v>2850</v>
      </c>
      <c r="M52" s="40">
        <f t="shared" si="23"/>
        <v>2850</v>
      </c>
    </row>
    <row r="53" spans="1:13" ht="15">
      <c r="A53" s="20" t="s">
        <v>128</v>
      </c>
      <c r="B53" s="39">
        <v>2500</v>
      </c>
      <c r="C53" s="39">
        <f>B53</f>
        <v>2500</v>
      </c>
      <c r="D53" s="39">
        <f aca="true" t="shared" si="24" ref="D53:L53">C53</f>
        <v>2500</v>
      </c>
      <c r="E53" s="39">
        <f t="shared" si="24"/>
        <v>2500</v>
      </c>
      <c r="F53" s="39">
        <f t="shared" si="24"/>
        <v>2500</v>
      </c>
      <c r="G53" s="39">
        <f t="shared" si="24"/>
        <v>2500</v>
      </c>
      <c r="H53" s="39">
        <f t="shared" si="24"/>
        <v>2500</v>
      </c>
      <c r="I53" s="39">
        <f t="shared" si="24"/>
        <v>2500</v>
      </c>
      <c r="J53" s="39">
        <f t="shared" si="24"/>
        <v>2500</v>
      </c>
      <c r="K53" s="39">
        <f t="shared" si="24"/>
        <v>2500</v>
      </c>
      <c r="L53" s="39">
        <f t="shared" si="24"/>
        <v>2500</v>
      </c>
      <c r="M53" s="39">
        <v>2500</v>
      </c>
    </row>
    <row r="54" spans="1:13" ht="15">
      <c r="A54" s="23" t="s">
        <v>125</v>
      </c>
      <c r="B54" s="39">
        <v>2500</v>
      </c>
      <c r="C54" s="39">
        <f aca="true" t="shared" si="25" ref="C54:M56">B54</f>
        <v>2500</v>
      </c>
      <c r="D54" s="39">
        <f t="shared" si="25"/>
        <v>2500</v>
      </c>
      <c r="E54" s="39">
        <f t="shared" si="25"/>
        <v>2500</v>
      </c>
      <c r="F54" s="39">
        <f t="shared" si="25"/>
        <v>2500</v>
      </c>
      <c r="G54" s="39">
        <f t="shared" si="25"/>
        <v>2500</v>
      </c>
      <c r="H54" s="39">
        <f t="shared" si="25"/>
        <v>2500</v>
      </c>
      <c r="I54" s="39">
        <f t="shared" si="25"/>
        <v>2500</v>
      </c>
      <c r="J54" s="39">
        <f t="shared" si="25"/>
        <v>2500</v>
      </c>
      <c r="K54" s="39">
        <f t="shared" si="25"/>
        <v>2500</v>
      </c>
      <c r="L54" s="39">
        <f t="shared" si="25"/>
        <v>2500</v>
      </c>
      <c r="M54" s="39">
        <f t="shared" si="25"/>
        <v>2500</v>
      </c>
    </row>
    <row r="55" spans="1:13" ht="15">
      <c r="A55" s="23" t="s">
        <v>122</v>
      </c>
      <c r="B55" s="39">
        <v>100</v>
      </c>
      <c r="C55" s="39">
        <f t="shared" si="25"/>
        <v>100</v>
      </c>
      <c r="D55" s="39">
        <f t="shared" si="25"/>
        <v>100</v>
      </c>
      <c r="E55" s="39">
        <v>5000</v>
      </c>
      <c r="F55" s="39">
        <v>100</v>
      </c>
      <c r="G55" s="39">
        <f t="shared" si="25"/>
        <v>100</v>
      </c>
      <c r="H55" s="39">
        <f t="shared" si="25"/>
        <v>100</v>
      </c>
      <c r="I55" s="39">
        <f t="shared" si="25"/>
        <v>100</v>
      </c>
      <c r="J55" s="39">
        <f t="shared" si="25"/>
        <v>100</v>
      </c>
      <c r="K55" s="39">
        <f t="shared" si="25"/>
        <v>100</v>
      </c>
      <c r="L55" s="39">
        <f t="shared" si="25"/>
        <v>100</v>
      </c>
      <c r="M55" s="39">
        <f t="shared" si="25"/>
        <v>100</v>
      </c>
    </row>
    <row r="56" spans="1:13" ht="15">
      <c r="A56" s="23" t="s">
        <v>126</v>
      </c>
      <c r="B56" s="39">
        <v>4500</v>
      </c>
      <c r="C56" s="39">
        <f t="shared" si="25"/>
        <v>4500</v>
      </c>
      <c r="D56" s="39">
        <f t="shared" si="25"/>
        <v>4500</v>
      </c>
      <c r="E56" s="39">
        <f t="shared" si="25"/>
        <v>4500</v>
      </c>
      <c r="F56" s="39">
        <f t="shared" si="25"/>
        <v>4500</v>
      </c>
      <c r="G56" s="39">
        <f t="shared" si="25"/>
        <v>4500</v>
      </c>
      <c r="H56" s="39">
        <f t="shared" si="25"/>
        <v>4500</v>
      </c>
      <c r="I56" s="39">
        <f t="shared" si="25"/>
        <v>4500</v>
      </c>
      <c r="J56" s="39">
        <f t="shared" si="25"/>
        <v>4500</v>
      </c>
      <c r="K56" s="39">
        <f t="shared" si="25"/>
        <v>4500</v>
      </c>
      <c r="L56" s="39">
        <f t="shared" si="25"/>
        <v>4500</v>
      </c>
      <c r="M56" s="39">
        <f t="shared" si="25"/>
        <v>4500</v>
      </c>
    </row>
    <row r="57" spans="1:13" ht="15.75">
      <c r="A57" s="36" t="s">
        <v>60</v>
      </c>
      <c r="B57" s="40">
        <f>SUM(B53:B56)</f>
        <v>9600</v>
      </c>
      <c r="C57" s="40">
        <f aca="true" t="shared" si="26" ref="C57:M57">SUM(C53:C56)</f>
        <v>9600</v>
      </c>
      <c r="D57" s="40">
        <f t="shared" si="26"/>
        <v>9600</v>
      </c>
      <c r="E57" s="40">
        <f t="shared" si="26"/>
        <v>14500</v>
      </c>
      <c r="F57" s="40">
        <f t="shared" si="26"/>
        <v>9600</v>
      </c>
      <c r="G57" s="40">
        <f t="shared" si="26"/>
        <v>9600</v>
      </c>
      <c r="H57" s="40">
        <f t="shared" si="26"/>
        <v>9600</v>
      </c>
      <c r="I57" s="40">
        <f t="shared" si="26"/>
        <v>9600</v>
      </c>
      <c r="J57" s="40">
        <f t="shared" si="26"/>
        <v>9600</v>
      </c>
      <c r="K57" s="40">
        <f t="shared" si="26"/>
        <v>9600</v>
      </c>
      <c r="L57" s="40">
        <f t="shared" si="26"/>
        <v>9600</v>
      </c>
      <c r="M57" s="40">
        <f t="shared" si="26"/>
        <v>9600</v>
      </c>
    </row>
    <row r="58" spans="1:13" ht="15">
      <c r="A58" s="23" t="s">
        <v>61</v>
      </c>
      <c r="B58" s="39">
        <v>400</v>
      </c>
      <c r="C58" s="39">
        <f>B58</f>
        <v>400</v>
      </c>
      <c r="D58" s="39">
        <f aca="true" t="shared" si="27" ref="D58:M58">C58</f>
        <v>400</v>
      </c>
      <c r="E58" s="39">
        <f t="shared" si="27"/>
        <v>400</v>
      </c>
      <c r="F58" s="39">
        <f t="shared" si="27"/>
        <v>400</v>
      </c>
      <c r="G58" s="39">
        <f t="shared" si="27"/>
        <v>400</v>
      </c>
      <c r="H58" s="39">
        <f t="shared" si="27"/>
        <v>400</v>
      </c>
      <c r="I58" s="39">
        <f t="shared" si="27"/>
        <v>400</v>
      </c>
      <c r="J58" s="39">
        <f t="shared" si="27"/>
        <v>400</v>
      </c>
      <c r="K58" s="39">
        <f t="shared" si="27"/>
        <v>400</v>
      </c>
      <c r="L58" s="39">
        <f t="shared" si="27"/>
        <v>400</v>
      </c>
      <c r="M58" s="39">
        <f t="shared" si="27"/>
        <v>400</v>
      </c>
    </row>
    <row r="59" spans="1:13" ht="15">
      <c r="A59" s="23" t="s">
        <v>123</v>
      </c>
      <c r="B59" s="39">
        <v>250</v>
      </c>
      <c r="C59" s="39">
        <f aca="true" t="shared" si="28" ref="C59:M61">B59</f>
        <v>250</v>
      </c>
      <c r="D59" s="39">
        <f t="shared" si="28"/>
        <v>250</v>
      </c>
      <c r="E59" s="39">
        <f t="shared" si="28"/>
        <v>250</v>
      </c>
      <c r="F59" s="39">
        <f t="shared" si="28"/>
        <v>250</v>
      </c>
      <c r="G59" s="39">
        <f t="shared" si="28"/>
        <v>250</v>
      </c>
      <c r="H59" s="39">
        <f t="shared" si="28"/>
        <v>250</v>
      </c>
      <c r="I59" s="39">
        <f t="shared" si="28"/>
        <v>250</v>
      </c>
      <c r="J59" s="39">
        <f t="shared" si="28"/>
        <v>250</v>
      </c>
      <c r="K59" s="39">
        <f t="shared" si="28"/>
        <v>250</v>
      </c>
      <c r="L59" s="39">
        <f t="shared" si="28"/>
        <v>250</v>
      </c>
      <c r="M59" s="39">
        <f t="shared" si="28"/>
        <v>250</v>
      </c>
    </row>
    <row r="60" spans="1:13" ht="15">
      <c r="A60" s="23" t="s">
        <v>62</v>
      </c>
      <c r="B60" s="39">
        <v>0</v>
      </c>
      <c r="C60" s="39">
        <f t="shared" si="28"/>
        <v>0</v>
      </c>
      <c r="D60" s="39">
        <f t="shared" si="28"/>
        <v>0</v>
      </c>
      <c r="E60" s="39">
        <f t="shared" si="28"/>
        <v>0</v>
      </c>
      <c r="F60" s="39">
        <f t="shared" si="28"/>
        <v>0</v>
      </c>
      <c r="G60" s="39">
        <f t="shared" si="28"/>
        <v>0</v>
      </c>
      <c r="H60" s="39">
        <f t="shared" si="28"/>
        <v>0</v>
      </c>
      <c r="I60" s="39">
        <f t="shared" si="28"/>
        <v>0</v>
      </c>
      <c r="J60" s="39">
        <f t="shared" si="28"/>
        <v>0</v>
      </c>
      <c r="K60" s="39">
        <f t="shared" si="28"/>
        <v>0</v>
      </c>
      <c r="L60" s="39">
        <f t="shared" si="28"/>
        <v>0</v>
      </c>
      <c r="M60" s="39">
        <f t="shared" si="28"/>
        <v>0</v>
      </c>
    </row>
    <row r="61" spans="1:13" ht="15">
      <c r="A61" s="20" t="s">
        <v>63</v>
      </c>
      <c r="B61" s="39">
        <v>110</v>
      </c>
      <c r="C61" s="39">
        <f t="shared" si="28"/>
        <v>110</v>
      </c>
      <c r="D61" s="39">
        <f t="shared" si="28"/>
        <v>110</v>
      </c>
      <c r="E61" s="39">
        <f t="shared" si="28"/>
        <v>110</v>
      </c>
      <c r="F61" s="39">
        <f t="shared" si="28"/>
        <v>110</v>
      </c>
      <c r="G61" s="39">
        <f t="shared" si="28"/>
        <v>110</v>
      </c>
      <c r="H61" s="39">
        <f t="shared" si="28"/>
        <v>110</v>
      </c>
      <c r="I61" s="39">
        <f t="shared" si="28"/>
        <v>110</v>
      </c>
      <c r="J61" s="39">
        <f t="shared" si="28"/>
        <v>110</v>
      </c>
      <c r="K61" s="39">
        <f t="shared" si="28"/>
        <v>110</v>
      </c>
      <c r="L61" s="39">
        <f t="shared" si="28"/>
        <v>110</v>
      </c>
      <c r="M61" s="39">
        <f t="shared" si="28"/>
        <v>110</v>
      </c>
    </row>
    <row r="62" spans="1:13" ht="15.75">
      <c r="A62" s="36" t="s">
        <v>64</v>
      </c>
      <c r="B62" s="40">
        <f>SUM(B58:B61)</f>
        <v>760</v>
      </c>
      <c r="C62" s="40">
        <f aca="true" t="shared" si="29" ref="C62:M62">SUM(C58:C61)</f>
        <v>760</v>
      </c>
      <c r="D62" s="40">
        <f t="shared" si="29"/>
        <v>760</v>
      </c>
      <c r="E62" s="40">
        <f t="shared" si="29"/>
        <v>760</v>
      </c>
      <c r="F62" s="40">
        <f t="shared" si="29"/>
        <v>760</v>
      </c>
      <c r="G62" s="40">
        <f t="shared" si="29"/>
        <v>760</v>
      </c>
      <c r="H62" s="40">
        <f t="shared" si="29"/>
        <v>760</v>
      </c>
      <c r="I62" s="40">
        <f t="shared" si="29"/>
        <v>760</v>
      </c>
      <c r="J62" s="40">
        <f t="shared" si="29"/>
        <v>760</v>
      </c>
      <c r="K62" s="40">
        <f t="shared" si="29"/>
        <v>760</v>
      </c>
      <c r="L62" s="40">
        <f t="shared" si="29"/>
        <v>760</v>
      </c>
      <c r="M62" s="40">
        <f t="shared" si="29"/>
        <v>760</v>
      </c>
    </row>
    <row r="63" spans="1:13" ht="15">
      <c r="A63" s="20" t="s">
        <v>65</v>
      </c>
      <c r="B63" s="39">
        <v>10</v>
      </c>
      <c r="C63" s="39">
        <f>B63</f>
        <v>10</v>
      </c>
      <c r="D63" s="39">
        <f aca="true" t="shared" si="30" ref="D63:M63">C63</f>
        <v>10</v>
      </c>
      <c r="E63" s="39">
        <f t="shared" si="30"/>
        <v>10</v>
      </c>
      <c r="F63" s="39">
        <f t="shared" si="30"/>
        <v>10</v>
      </c>
      <c r="G63" s="39">
        <f t="shared" si="30"/>
        <v>10</v>
      </c>
      <c r="H63" s="39">
        <f t="shared" si="30"/>
        <v>10</v>
      </c>
      <c r="I63" s="39">
        <f t="shared" si="30"/>
        <v>10</v>
      </c>
      <c r="J63" s="39">
        <f t="shared" si="30"/>
        <v>10</v>
      </c>
      <c r="K63" s="39">
        <f t="shared" si="30"/>
        <v>10</v>
      </c>
      <c r="L63" s="39">
        <f t="shared" si="30"/>
        <v>10</v>
      </c>
      <c r="M63" s="39">
        <f t="shared" si="30"/>
        <v>10</v>
      </c>
    </row>
    <row r="64" spans="1:13" ht="15">
      <c r="A64" s="23" t="s">
        <v>66</v>
      </c>
      <c r="B64" s="39">
        <v>10</v>
      </c>
      <c r="C64" s="39">
        <f aca="true" t="shared" si="31" ref="C64:M65">B64</f>
        <v>10</v>
      </c>
      <c r="D64" s="39">
        <f t="shared" si="31"/>
        <v>10</v>
      </c>
      <c r="E64" s="39">
        <f t="shared" si="31"/>
        <v>10</v>
      </c>
      <c r="F64" s="39">
        <f t="shared" si="31"/>
        <v>10</v>
      </c>
      <c r="G64" s="39">
        <f t="shared" si="31"/>
        <v>10</v>
      </c>
      <c r="H64" s="39">
        <f t="shared" si="31"/>
        <v>10</v>
      </c>
      <c r="I64" s="39">
        <f t="shared" si="31"/>
        <v>10</v>
      </c>
      <c r="J64" s="39">
        <f t="shared" si="31"/>
        <v>10</v>
      </c>
      <c r="K64" s="39">
        <f t="shared" si="31"/>
        <v>10</v>
      </c>
      <c r="L64" s="39">
        <f t="shared" si="31"/>
        <v>10</v>
      </c>
      <c r="M64" s="39">
        <f t="shared" si="31"/>
        <v>10</v>
      </c>
    </row>
    <row r="65" spans="1:13" ht="15">
      <c r="A65" s="23" t="s">
        <v>73</v>
      </c>
      <c r="B65" s="39">
        <v>10</v>
      </c>
      <c r="C65" s="39">
        <f t="shared" si="31"/>
        <v>10</v>
      </c>
      <c r="D65" s="39">
        <f t="shared" si="31"/>
        <v>10</v>
      </c>
      <c r="E65" s="39">
        <f t="shared" si="31"/>
        <v>10</v>
      </c>
      <c r="F65" s="39">
        <f t="shared" si="31"/>
        <v>10</v>
      </c>
      <c r="G65" s="39">
        <f t="shared" si="31"/>
        <v>10</v>
      </c>
      <c r="H65" s="39">
        <f t="shared" si="31"/>
        <v>10</v>
      </c>
      <c r="I65" s="39">
        <f t="shared" si="31"/>
        <v>10</v>
      </c>
      <c r="J65" s="39">
        <f t="shared" si="31"/>
        <v>10</v>
      </c>
      <c r="K65" s="39">
        <f t="shared" si="31"/>
        <v>10</v>
      </c>
      <c r="L65" s="39">
        <f t="shared" si="31"/>
        <v>10</v>
      </c>
      <c r="M65" s="39">
        <f t="shared" si="31"/>
        <v>10</v>
      </c>
    </row>
    <row r="66" spans="1:13" ht="15.75">
      <c r="A66" s="36" t="s">
        <v>118</v>
      </c>
      <c r="B66" s="40">
        <f aca="true" t="shared" si="32" ref="B66:M66">SUM(B63:B65)</f>
        <v>30</v>
      </c>
      <c r="C66" s="40">
        <f t="shared" si="32"/>
        <v>30</v>
      </c>
      <c r="D66" s="40">
        <f t="shared" si="32"/>
        <v>30</v>
      </c>
      <c r="E66" s="40">
        <f t="shared" si="32"/>
        <v>30</v>
      </c>
      <c r="F66" s="40">
        <f t="shared" si="32"/>
        <v>30</v>
      </c>
      <c r="G66" s="40">
        <f t="shared" si="32"/>
        <v>30</v>
      </c>
      <c r="H66" s="40">
        <f t="shared" si="32"/>
        <v>30</v>
      </c>
      <c r="I66" s="40">
        <f t="shared" si="32"/>
        <v>30</v>
      </c>
      <c r="J66" s="40">
        <f t="shared" si="32"/>
        <v>30</v>
      </c>
      <c r="K66" s="40">
        <f t="shared" si="32"/>
        <v>30</v>
      </c>
      <c r="L66" s="40">
        <f t="shared" si="32"/>
        <v>30</v>
      </c>
      <c r="M66" s="40">
        <f t="shared" si="32"/>
        <v>30</v>
      </c>
    </row>
    <row r="67" spans="1:13" ht="15">
      <c r="A67" s="23" t="s">
        <v>1</v>
      </c>
      <c r="B67" s="39">
        <v>100</v>
      </c>
      <c r="C67" s="39">
        <f>B67</f>
        <v>100</v>
      </c>
      <c r="D67" s="39">
        <f aca="true" t="shared" si="33" ref="D67:M67">C67</f>
        <v>100</v>
      </c>
      <c r="E67" s="39">
        <f t="shared" si="33"/>
        <v>100</v>
      </c>
      <c r="F67" s="39">
        <f t="shared" si="33"/>
        <v>100</v>
      </c>
      <c r="G67" s="39">
        <f t="shared" si="33"/>
        <v>100</v>
      </c>
      <c r="H67" s="39">
        <f t="shared" si="33"/>
        <v>100</v>
      </c>
      <c r="I67" s="39">
        <f t="shared" si="33"/>
        <v>100</v>
      </c>
      <c r="J67" s="39">
        <f t="shared" si="33"/>
        <v>100</v>
      </c>
      <c r="K67" s="39">
        <f t="shared" si="33"/>
        <v>100</v>
      </c>
      <c r="L67" s="39">
        <f t="shared" si="33"/>
        <v>100</v>
      </c>
      <c r="M67" s="39">
        <f t="shared" si="33"/>
        <v>100</v>
      </c>
    </row>
    <row r="68" spans="1:13" ht="15">
      <c r="A68" s="23" t="s">
        <v>67</v>
      </c>
      <c r="B68" s="39">
        <v>100</v>
      </c>
      <c r="C68" s="39">
        <f aca="true" t="shared" si="34" ref="C68:M72">B68</f>
        <v>100</v>
      </c>
      <c r="D68" s="39">
        <f t="shared" si="34"/>
        <v>100</v>
      </c>
      <c r="E68" s="39">
        <f t="shared" si="34"/>
        <v>100</v>
      </c>
      <c r="F68" s="39">
        <f t="shared" si="34"/>
        <v>100</v>
      </c>
      <c r="G68" s="39">
        <f t="shared" si="34"/>
        <v>100</v>
      </c>
      <c r="H68" s="39">
        <f t="shared" si="34"/>
        <v>100</v>
      </c>
      <c r="I68" s="39">
        <f t="shared" si="34"/>
        <v>100</v>
      </c>
      <c r="J68" s="39">
        <f t="shared" si="34"/>
        <v>100</v>
      </c>
      <c r="K68" s="39">
        <f t="shared" si="34"/>
        <v>100</v>
      </c>
      <c r="L68" s="39">
        <f t="shared" si="34"/>
        <v>100</v>
      </c>
      <c r="M68" s="39">
        <f t="shared" si="34"/>
        <v>100</v>
      </c>
    </row>
    <row r="69" spans="1:13" ht="15">
      <c r="A69" s="23" t="s">
        <v>68</v>
      </c>
      <c r="B69" s="39">
        <v>250</v>
      </c>
      <c r="C69" s="39">
        <f t="shared" si="34"/>
        <v>250</v>
      </c>
      <c r="D69" s="39">
        <f t="shared" si="34"/>
        <v>250</v>
      </c>
      <c r="E69" s="39">
        <f t="shared" si="34"/>
        <v>250</v>
      </c>
      <c r="F69" s="39">
        <f t="shared" si="34"/>
        <v>250</v>
      </c>
      <c r="G69" s="39">
        <f t="shared" si="34"/>
        <v>250</v>
      </c>
      <c r="H69" s="39">
        <f t="shared" si="34"/>
        <v>250</v>
      </c>
      <c r="I69" s="39">
        <f t="shared" si="34"/>
        <v>250</v>
      </c>
      <c r="J69" s="39">
        <f t="shared" si="34"/>
        <v>250</v>
      </c>
      <c r="K69" s="39">
        <f t="shared" si="34"/>
        <v>250</v>
      </c>
      <c r="L69" s="39">
        <f t="shared" si="34"/>
        <v>250</v>
      </c>
      <c r="M69" s="39">
        <f t="shared" si="34"/>
        <v>250</v>
      </c>
    </row>
    <row r="70" spans="1:13" ht="15">
      <c r="A70" s="23" t="s">
        <v>5</v>
      </c>
      <c r="B70" s="39">
        <v>100</v>
      </c>
      <c r="C70" s="39">
        <f t="shared" si="34"/>
        <v>100</v>
      </c>
      <c r="D70" s="39">
        <f t="shared" si="34"/>
        <v>100</v>
      </c>
      <c r="E70" s="39">
        <f t="shared" si="34"/>
        <v>100</v>
      </c>
      <c r="F70" s="39">
        <f t="shared" si="34"/>
        <v>100</v>
      </c>
      <c r="G70" s="39">
        <f t="shared" si="34"/>
        <v>100</v>
      </c>
      <c r="H70" s="39">
        <f t="shared" si="34"/>
        <v>100</v>
      </c>
      <c r="I70" s="39">
        <f t="shared" si="34"/>
        <v>100</v>
      </c>
      <c r="J70" s="39">
        <f t="shared" si="34"/>
        <v>100</v>
      </c>
      <c r="K70" s="39">
        <f t="shared" si="34"/>
        <v>100</v>
      </c>
      <c r="L70" s="39">
        <f t="shared" si="34"/>
        <v>100</v>
      </c>
      <c r="M70" s="39">
        <f t="shared" si="34"/>
        <v>100</v>
      </c>
    </row>
    <row r="71" spans="1:13" ht="15">
      <c r="A71" s="23" t="s">
        <v>0</v>
      </c>
      <c r="B71" s="39">
        <v>600</v>
      </c>
      <c r="C71" s="39">
        <f t="shared" si="34"/>
        <v>600</v>
      </c>
      <c r="D71" s="39">
        <v>1100</v>
      </c>
      <c r="E71" s="39">
        <f t="shared" si="34"/>
        <v>1100</v>
      </c>
      <c r="F71" s="39">
        <f t="shared" si="34"/>
        <v>1100</v>
      </c>
      <c r="G71" s="39">
        <f t="shared" si="34"/>
        <v>1100</v>
      </c>
      <c r="H71" s="39">
        <f t="shared" si="34"/>
        <v>1100</v>
      </c>
      <c r="I71" s="39">
        <f t="shared" si="34"/>
        <v>1100</v>
      </c>
      <c r="J71" s="39">
        <f t="shared" si="34"/>
        <v>1100</v>
      </c>
      <c r="K71" s="39">
        <f t="shared" si="34"/>
        <v>1100</v>
      </c>
      <c r="L71" s="39">
        <f t="shared" si="34"/>
        <v>1100</v>
      </c>
      <c r="M71" s="39">
        <f t="shared" si="34"/>
        <v>1100</v>
      </c>
    </row>
    <row r="72" spans="1:13" ht="15">
      <c r="A72" s="132" t="s">
        <v>79</v>
      </c>
      <c r="B72" s="39">
        <v>800</v>
      </c>
      <c r="C72" s="39">
        <f t="shared" si="34"/>
        <v>800</v>
      </c>
      <c r="D72" s="39">
        <f t="shared" si="34"/>
        <v>800</v>
      </c>
      <c r="E72" s="39">
        <f t="shared" si="34"/>
        <v>800</v>
      </c>
      <c r="F72" s="39">
        <f t="shared" si="34"/>
        <v>800</v>
      </c>
      <c r="G72" s="39">
        <f t="shared" si="34"/>
        <v>800</v>
      </c>
      <c r="H72" s="39">
        <f t="shared" si="34"/>
        <v>800</v>
      </c>
      <c r="I72" s="39">
        <f t="shared" si="34"/>
        <v>800</v>
      </c>
      <c r="J72" s="39">
        <f t="shared" si="34"/>
        <v>800</v>
      </c>
      <c r="K72" s="39">
        <f t="shared" si="34"/>
        <v>800</v>
      </c>
      <c r="L72" s="39">
        <f t="shared" si="34"/>
        <v>800</v>
      </c>
      <c r="M72" s="39">
        <f t="shared" si="34"/>
        <v>800</v>
      </c>
    </row>
    <row r="73" spans="1:13" ht="15.75">
      <c r="A73" s="36" t="s">
        <v>69</v>
      </c>
      <c r="B73" s="40">
        <f>SUM(B67:B72)</f>
        <v>1950</v>
      </c>
      <c r="C73" s="40">
        <f aca="true" t="shared" si="35" ref="C73:M73">SUM(C67:C72)</f>
        <v>1950</v>
      </c>
      <c r="D73" s="40">
        <f t="shared" si="35"/>
        <v>2450</v>
      </c>
      <c r="E73" s="40">
        <f t="shared" si="35"/>
        <v>2450</v>
      </c>
      <c r="F73" s="40">
        <f t="shared" si="35"/>
        <v>2450</v>
      </c>
      <c r="G73" s="40">
        <f t="shared" si="35"/>
        <v>2450</v>
      </c>
      <c r="H73" s="40">
        <f t="shared" si="35"/>
        <v>2450</v>
      </c>
      <c r="I73" s="40">
        <f t="shared" si="35"/>
        <v>2450</v>
      </c>
      <c r="J73" s="40">
        <f t="shared" si="35"/>
        <v>2450</v>
      </c>
      <c r="K73" s="40">
        <f t="shared" si="35"/>
        <v>2450</v>
      </c>
      <c r="L73" s="40">
        <f t="shared" si="35"/>
        <v>2450</v>
      </c>
      <c r="M73" s="40">
        <f t="shared" si="35"/>
        <v>2450</v>
      </c>
    </row>
    <row r="74" spans="1:13" ht="15">
      <c r="A74" s="37" t="s">
        <v>70</v>
      </c>
      <c r="B74" s="39">
        <v>100</v>
      </c>
      <c r="C74" s="39">
        <f>B74</f>
        <v>100</v>
      </c>
      <c r="D74" s="39">
        <f aca="true" t="shared" si="36" ref="D74:M74">C74</f>
        <v>100</v>
      </c>
      <c r="E74" s="39">
        <f t="shared" si="36"/>
        <v>100</v>
      </c>
      <c r="F74" s="39">
        <f t="shared" si="36"/>
        <v>100</v>
      </c>
      <c r="G74" s="39">
        <f t="shared" si="36"/>
        <v>100</v>
      </c>
      <c r="H74" s="39">
        <f t="shared" si="36"/>
        <v>100</v>
      </c>
      <c r="I74" s="39">
        <f t="shared" si="36"/>
        <v>100</v>
      </c>
      <c r="J74" s="39">
        <f t="shared" si="36"/>
        <v>100</v>
      </c>
      <c r="K74" s="39">
        <f t="shared" si="36"/>
        <v>100</v>
      </c>
      <c r="L74" s="39">
        <f t="shared" si="36"/>
        <v>100</v>
      </c>
      <c r="M74" s="39">
        <f t="shared" si="36"/>
        <v>100</v>
      </c>
    </row>
    <row r="75" spans="1:13" ht="15">
      <c r="A75" s="37" t="s">
        <v>71</v>
      </c>
      <c r="B75" s="39">
        <v>250</v>
      </c>
      <c r="C75" s="39">
        <f>B75</f>
        <v>250</v>
      </c>
      <c r="D75" s="39">
        <f aca="true" t="shared" si="37" ref="D75:M75">C75</f>
        <v>250</v>
      </c>
      <c r="E75" s="39">
        <f t="shared" si="37"/>
        <v>250</v>
      </c>
      <c r="F75" s="39">
        <f t="shared" si="37"/>
        <v>250</v>
      </c>
      <c r="G75" s="39">
        <f t="shared" si="37"/>
        <v>250</v>
      </c>
      <c r="H75" s="39">
        <f t="shared" si="37"/>
        <v>250</v>
      </c>
      <c r="I75" s="39">
        <f t="shared" si="37"/>
        <v>250</v>
      </c>
      <c r="J75" s="39">
        <f t="shared" si="37"/>
        <v>250</v>
      </c>
      <c r="K75" s="39">
        <f t="shared" si="37"/>
        <v>250</v>
      </c>
      <c r="L75" s="39">
        <f t="shared" si="37"/>
        <v>250</v>
      </c>
      <c r="M75" s="39">
        <f t="shared" si="37"/>
        <v>250</v>
      </c>
    </row>
    <row r="76" spans="1:13" ht="15">
      <c r="A76" s="37" t="s">
        <v>72</v>
      </c>
      <c r="B76" s="39">
        <v>0</v>
      </c>
      <c r="C76" s="39">
        <f>B76</f>
        <v>0</v>
      </c>
      <c r="D76" s="39">
        <f aca="true" t="shared" si="38" ref="D76:M76">C76</f>
        <v>0</v>
      </c>
      <c r="E76" s="39">
        <f t="shared" si="38"/>
        <v>0</v>
      </c>
      <c r="F76" s="39">
        <f t="shared" si="38"/>
        <v>0</v>
      </c>
      <c r="G76" s="39">
        <f t="shared" si="38"/>
        <v>0</v>
      </c>
      <c r="H76" s="39">
        <f t="shared" si="38"/>
        <v>0</v>
      </c>
      <c r="I76" s="39">
        <f t="shared" si="38"/>
        <v>0</v>
      </c>
      <c r="J76" s="39">
        <f t="shared" si="38"/>
        <v>0</v>
      </c>
      <c r="K76" s="39">
        <f t="shared" si="38"/>
        <v>0</v>
      </c>
      <c r="L76" s="39">
        <f t="shared" si="38"/>
        <v>0</v>
      </c>
      <c r="M76" s="39">
        <f t="shared" si="38"/>
        <v>0</v>
      </c>
    </row>
    <row r="77" spans="1:13" ht="15">
      <c r="A77" s="37" t="s">
        <v>124</v>
      </c>
      <c r="B77" s="39">
        <v>200</v>
      </c>
      <c r="C77" s="39">
        <f>B77</f>
        <v>200</v>
      </c>
      <c r="D77" s="39">
        <f aca="true" t="shared" si="39" ref="D77:M77">C77</f>
        <v>200</v>
      </c>
      <c r="E77" s="39">
        <f t="shared" si="39"/>
        <v>200</v>
      </c>
      <c r="F77" s="39">
        <f t="shared" si="39"/>
        <v>200</v>
      </c>
      <c r="G77" s="39">
        <f t="shared" si="39"/>
        <v>200</v>
      </c>
      <c r="H77" s="39">
        <f t="shared" si="39"/>
        <v>200</v>
      </c>
      <c r="I77" s="39">
        <f t="shared" si="39"/>
        <v>200</v>
      </c>
      <c r="J77" s="39">
        <f t="shared" si="39"/>
        <v>200</v>
      </c>
      <c r="K77" s="39">
        <f t="shared" si="39"/>
        <v>200</v>
      </c>
      <c r="L77" s="39">
        <f t="shared" si="39"/>
        <v>200</v>
      </c>
      <c r="M77" s="39">
        <f t="shared" si="39"/>
        <v>200</v>
      </c>
    </row>
    <row r="78" spans="1:13" ht="15.75">
      <c r="A78" s="36" t="s">
        <v>75</v>
      </c>
      <c r="B78" s="40">
        <f>SUM(B74:B77)</f>
        <v>550</v>
      </c>
      <c r="C78" s="40">
        <f aca="true" t="shared" si="40" ref="C78:M78">SUM(C74:C77)</f>
        <v>550</v>
      </c>
      <c r="D78" s="40">
        <f t="shared" si="40"/>
        <v>550</v>
      </c>
      <c r="E78" s="40">
        <f t="shared" si="40"/>
        <v>550</v>
      </c>
      <c r="F78" s="40">
        <f t="shared" si="40"/>
        <v>550</v>
      </c>
      <c r="G78" s="40">
        <f t="shared" si="40"/>
        <v>550</v>
      </c>
      <c r="H78" s="40">
        <f t="shared" si="40"/>
        <v>550</v>
      </c>
      <c r="I78" s="40">
        <f t="shared" si="40"/>
        <v>550</v>
      </c>
      <c r="J78" s="40">
        <f t="shared" si="40"/>
        <v>550</v>
      </c>
      <c r="K78" s="40">
        <f t="shared" si="40"/>
        <v>550</v>
      </c>
      <c r="L78" s="40">
        <f t="shared" si="40"/>
        <v>550</v>
      </c>
      <c r="M78" s="40">
        <f t="shared" si="40"/>
        <v>550</v>
      </c>
    </row>
    <row r="79" spans="2:13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>
      <c r="A80" s="38" t="s">
        <v>74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18" t="s">
        <v>151</v>
      </c>
      <c r="B81" s="24">
        <v>10000</v>
      </c>
      <c r="C81" s="24">
        <f>B81</f>
        <v>10000</v>
      </c>
      <c r="D81" s="24">
        <f aca="true" t="shared" si="41" ref="D81:M81">C81</f>
        <v>10000</v>
      </c>
      <c r="E81" s="24">
        <f t="shared" si="41"/>
        <v>10000</v>
      </c>
      <c r="F81" s="24">
        <f t="shared" si="41"/>
        <v>10000</v>
      </c>
      <c r="G81" s="24">
        <f t="shared" si="41"/>
        <v>10000</v>
      </c>
      <c r="H81" s="24">
        <f t="shared" si="41"/>
        <v>10000</v>
      </c>
      <c r="I81" s="24">
        <f t="shared" si="41"/>
        <v>10000</v>
      </c>
      <c r="J81" s="24">
        <f t="shared" si="41"/>
        <v>10000</v>
      </c>
      <c r="K81" s="24">
        <f t="shared" si="41"/>
        <v>10000</v>
      </c>
      <c r="L81" s="24">
        <f t="shared" si="41"/>
        <v>10000</v>
      </c>
      <c r="M81" s="24">
        <f t="shared" si="41"/>
        <v>10000</v>
      </c>
    </row>
    <row r="82" spans="1:13" ht="15">
      <c r="A82" s="20" t="s">
        <v>127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</row>
    <row r="83" spans="1:13" ht="15">
      <c r="A83" s="20" t="s">
        <v>78</v>
      </c>
      <c r="B83" s="21">
        <v>3000</v>
      </c>
      <c r="C83" s="21">
        <f>B83</f>
        <v>3000</v>
      </c>
      <c r="D83" s="21">
        <f aca="true" t="shared" si="42" ref="D83:M83">C83</f>
        <v>3000</v>
      </c>
      <c r="E83" s="21">
        <f t="shared" si="42"/>
        <v>3000</v>
      </c>
      <c r="F83" s="21">
        <f t="shared" si="42"/>
        <v>3000</v>
      </c>
      <c r="G83" s="21">
        <f t="shared" si="42"/>
        <v>3000</v>
      </c>
      <c r="H83" s="21">
        <f t="shared" si="42"/>
        <v>3000</v>
      </c>
      <c r="I83" s="21">
        <f t="shared" si="42"/>
        <v>3000</v>
      </c>
      <c r="J83" s="21">
        <f t="shared" si="42"/>
        <v>3000</v>
      </c>
      <c r="K83" s="21">
        <f t="shared" si="42"/>
        <v>3000</v>
      </c>
      <c r="L83" s="21">
        <f t="shared" si="42"/>
        <v>3000</v>
      </c>
      <c r="M83" s="21">
        <f t="shared" si="42"/>
        <v>3000</v>
      </c>
    </row>
    <row r="84" spans="1:13" ht="15">
      <c r="A84" s="20" t="s">
        <v>152</v>
      </c>
      <c r="B84" s="21">
        <v>7000</v>
      </c>
      <c r="C84" s="21">
        <f aca="true" t="shared" si="43" ref="C84:M84">B84</f>
        <v>7000</v>
      </c>
      <c r="D84" s="21">
        <f t="shared" si="43"/>
        <v>7000</v>
      </c>
      <c r="E84" s="21">
        <f t="shared" si="43"/>
        <v>7000</v>
      </c>
      <c r="F84" s="21">
        <f t="shared" si="43"/>
        <v>7000</v>
      </c>
      <c r="G84" s="21">
        <f t="shared" si="43"/>
        <v>7000</v>
      </c>
      <c r="H84" s="21">
        <f t="shared" si="43"/>
        <v>7000</v>
      </c>
      <c r="I84" s="21">
        <f t="shared" si="43"/>
        <v>7000</v>
      </c>
      <c r="J84" s="21">
        <f t="shared" si="43"/>
        <v>7000</v>
      </c>
      <c r="K84" s="21">
        <f t="shared" si="43"/>
        <v>7000</v>
      </c>
      <c r="L84" s="21">
        <f t="shared" si="43"/>
        <v>7000</v>
      </c>
      <c r="M84" s="21">
        <f t="shared" si="43"/>
        <v>7000</v>
      </c>
    </row>
    <row r="85" spans="1:13" ht="15">
      <c r="A85" s="20" t="s">
        <v>121</v>
      </c>
      <c r="B85" s="21">
        <v>7000</v>
      </c>
      <c r="C85" s="21">
        <f aca="true" t="shared" si="44" ref="C85:M85">B85</f>
        <v>7000</v>
      </c>
      <c r="D85" s="21">
        <f t="shared" si="44"/>
        <v>7000</v>
      </c>
      <c r="E85" s="21">
        <f t="shared" si="44"/>
        <v>7000</v>
      </c>
      <c r="F85" s="21">
        <f t="shared" si="44"/>
        <v>7000</v>
      </c>
      <c r="G85" s="21">
        <f t="shared" si="44"/>
        <v>7000</v>
      </c>
      <c r="H85" s="21">
        <f t="shared" si="44"/>
        <v>7000</v>
      </c>
      <c r="I85" s="21">
        <f t="shared" si="44"/>
        <v>7000</v>
      </c>
      <c r="J85" s="21">
        <f t="shared" si="44"/>
        <v>7000</v>
      </c>
      <c r="K85" s="21">
        <f t="shared" si="44"/>
        <v>7000</v>
      </c>
      <c r="L85" s="21">
        <f t="shared" si="44"/>
        <v>7000</v>
      </c>
      <c r="M85" s="21">
        <f t="shared" si="44"/>
        <v>7000</v>
      </c>
    </row>
    <row r="86" spans="1:13" ht="15.75">
      <c r="A86" s="38" t="s">
        <v>18</v>
      </c>
      <c r="B86" s="2">
        <f aca="true" t="shared" si="45" ref="B86:M86">SUM(B81:B85)</f>
        <v>27000</v>
      </c>
      <c r="C86" s="2">
        <f t="shared" si="45"/>
        <v>27000</v>
      </c>
      <c r="D86" s="2">
        <f t="shared" si="45"/>
        <v>27000</v>
      </c>
      <c r="E86" s="2">
        <f t="shared" si="45"/>
        <v>27000</v>
      </c>
      <c r="F86" s="2">
        <f t="shared" si="45"/>
        <v>27000</v>
      </c>
      <c r="G86" s="2">
        <f t="shared" si="45"/>
        <v>27000</v>
      </c>
      <c r="H86" s="2">
        <f t="shared" si="45"/>
        <v>27000</v>
      </c>
      <c r="I86" s="2">
        <f t="shared" si="45"/>
        <v>27000</v>
      </c>
      <c r="J86" s="2">
        <f t="shared" si="45"/>
        <v>27000</v>
      </c>
      <c r="K86" s="2">
        <f t="shared" si="45"/>
        <v>27000</v>
      </c>
      <c r="L86" s="2">
        <f t="shared" si="45"/>
        <v>27000</v>
      </c>
      <c r="M86" s="2">
        <f t="shared" si="45"/>
        <v>27000</v>
      </c>
    </row>
    <row r="87" spans="2:13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>
      <c r="A89" s="15" t="s">
        <v>26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">
      <c r="A90" s="18" t="s">
        <v>25</v>
      </c>
      <c r="B90" s="19">
        <v>0</v>
      </c>
      <c r="C90" s="19">
        <f>B90</f>
        <v>0</v>
      </c>
      <c r="D90" s="19">
        <f aca="true" t="shared" si="46" ref="D90:M90">C90</f>
        <v>0</v>
      </c>
      <c r="E90" s="19">
        <f t="shared" si="46"/>
        <v>0</v>
      </c>
      <c r="F90" s="19">
        <f t="shared" si="46"/>
        <v>0</v>
      </c>
      <c r="G90" s="19">
        <f t="shared" si="46"/>
        <v>0</v>
      </c>
      <c r="H90" s="19">
        <f t="shared" si="46"/>
        <v>0</v>
      </c>
      <c r="I90" s="19">
        <f t="shared" si="46"/>
        <v>0</v>
      </c>
      <c r="J90" s="19">
        <f t="shared" si="46"/>
        <v>0</v>
      </c>
      <c r="K90" s="19">
        <f t="shared" si="46"/>
        <v>0</v>
      </c>
      <c r="L90" s="19">
        <f t="shared" si="46"/>
        <v>0</v>
      </c>
      <c r="M90" s="19">
        <f t="shared" si="46"/>
        <v>0</v>
      </c>
    </row>
    <row r="91" spans="1:13" ht="15">
      <c r="A91" s="20" t="s">
        <v>24</v>
      </c>
      <c r="B91" s="21">
        <v>0</v>
      </c>
      <c r="C91" s="21">
        <f>B91</f>
        <v>0</v>
      </c>
      <c r="D91" s="21">
        <f aca="true" t="shared" si="47" ref="D91:M91">C91</f>
        <v>0</v>
      </c>
      <c r="E91" s="21">
        <f t="shared" si="47"/>
        <v>0</v>
      </c>
      <c r="F91" s="21">
        <f t="shared" si="47"/>
        <v>0</v>
      </c>
      <c r="G91" s="21">
        <f t="shared" si="47"/>
        <v>0</v>
      </c>
      <c r="H91" s="21">
        <f t="shared" si="47"/>
        <v>0</v>
      </c>
      <c r="I91" s="21">
        <f t="shared" si="47"/>
        <v>0</v>
      </c>
      <c r="J91" s="21">
        <f t="shared" si="47"/>
        <v>0</v>
      </c>
      <c r="K91" s="21">
        <f t="shared" si="47"/>
        <v>0</v>
      </c>
      <c r="L91" s="21">
        <f t="shared" si="47"/>
        <v>0</v>
      </c>
      <c r="M91" s="21">
        <f t="shared" si="47"/>
        <v>0</v>
      </c>
    </row>
    <row r="92" spans="1:13" ht="15">
      <c r="A92" t="s">
        <v>43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</row>
    <row r="93" spans="1:13" ht="15">
      <c r="A93" t="s">
        <v>80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</row>
    <row r="96" ht="15.75">
      <c r="A96" s="15" t="s">
        <v>77</v>
      </c>
    </row>
    <row r="97" ht="15.75">
      <c r="A97" s="17"/>
    </row>
    <row r="98" spans="1:13" ht="15">
      <c r="A98" s="18" t="s">
        <v>138</v>
      </c>
      <c r="B98" s="24"/>
      <c r="C98" s="24">
        <f>B98</f>
        <v>0</v>
      </c>
      <c r="D98" s="24">
        <f aca="true" t="shared" si="48" ref="D98:M98">C98</f>
        <v>0</v>
      </c>
      <c r="E98" s="24">
        <f t="shared" si="48"/>
        <v>0</v>
      </c>
      <c r="F98" s="24">
        <f t="shared" si="48"/>
        <v>0</v>
      </c>
      <c r="G98" s="24">
        <f t="shared" si="48"/>
        <v>0</v>
      </c>
      <c r="H98" s="24">
        <f t="shared" si="48"/>
        <v>0</v>
      </c>
      <c r="I98" s="24">
        <f t="shared" si="48"/>
        <v>0</v>
      </c>
      <c r="J98" s="24">
        <f t="shared" si="48"/>
        <v>0</v>
      </c>
      <c r="K98" s="24">
        <f t="shared" si="48"/>
        <v>0</v>
      </c>
      <c r="L98" s="24">
        <f t="shared" si="48"/>
        <v>0</v>
      </c>
      <c r="M98" s="24">
        <f t="shared" si="48"/>
        <v>0</v>
      </c>
    </row>
    <row r="99" spans="1:13" ht="15">
      <c r="A99" s="18" t="s">
        <v>139</v>
      </c>
      <c r="B99" s="25"/>
      <c r="C99" s="25">
        <f>B99</f>
        <v>0</v>
      </c>
      <c r="D99" s="25">
        <f aca="true" t="shared" si="49" ref="D99:M99">C99</f>
        <v>0</v>
      </c>
      <c r="E99" s="25">
        <f t="shared" si="49"/>
        <v>0</v>
      </c>
      <c r="F99" s="25">
        <f t="shared" si="49"/>
        <v>0</v>
      </c>
      <c r="G99" s="25">
        <f t="shared" si="49"/>
        <v>0</v>
      </c>
      <c r="H99" s="25">
        <f t="shared" si="49"/>
        <v>0</v>
      </c>
      <c r="I99" s="25">
        <f t="shared" si="49"/>
        <v>0</v>
      </c>
      <c r="J99" s="25">
        <f t="shared" si="49"/>
        <v>0</v>
      </c>
      <c r="K99" s="25">
        <f t="shared" si="49"/>
        <v>0</v>
      </c>
      <c r="L99" s="25">
        <f t="shared" si="49"/>
        <v>0</v>
      </c>
      <c r="M99" s="25">
        <f t="shared" si="49"/>
        <v>0</v>
      </c>
    </row>
    <row r="100" spans="1:13" ht="15">
      <c r="A100" s="18" t="s">
        <v>140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</row>
    <row r="101" spans="1:13" ht="15">
      <c r="A101" s="18" t="s">
        <v>141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</row>
    <row r="102" spans="1:13" ht="15">
      <c r="A102" s="18" t="s">
        <v>142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</row>
    <row r="103" spans="1:13" ht="15">
      <c r="A103" s="18" t="s">
        <v>143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</row>
    <row r="104" spans="1:13" ht="15">
      <c r="A104" s="18" t="s">
        <v>144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</row>
    <row r="105" spans="1:13" ht="15">
      <c r="A105" s="18" t="s">
        <v>145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</row>
    <row r="106" spans="1:13" ht="15">
      <c r="A106" s="18" t="s">
        <v>146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</row>
    <row r="107" spans="1:13" ht="15.75">
      <c r="A107" s="38" t="s">
        <v>22</v>
      </c>
      <c r="B107" s="2">
        <f>SUM(B98:B106)</f>
        <v>0</v>
      </c>
      <c r="C107" s="2">
        <f aca="true" t="shared" si="50" ref="C107:M107">SUM(C98:C106)</f>
        <v>0</v>
      </c>
      <c r="D107" s="2">
        <f t="shared" si="50"/>
        <v>0</v>
      </c>
      <c r="E107" s="2">
        <f t="shared" si="50"/>
        <v>0</v>
      </c>
      <c r="F107" s="2">
        <f t="shared" si="50"/>
        <v>0</v>
      </c>
      <c r="G107" s="2">
        <f t="shared" si="50"/>
        <v>0</v>
      </c>
      <c r="H107" s="2">
        <f t="shared" si="50"/>
        <v>0</v>
      </c>
      <c r="I107" s="2">
        <f t="shared" si="50"/>
        <v>0</v>
      </c>
      <c r="J107" s="2">
        <f t="shared" si="50"/>
        <v>0</v>
      </c>
      <c r="K107" s="2">
        <f t="shared" si="50"/>
        <v>0</v>
      </c>
      <c r="L107" s="2">
        <f t="shared" si="50"/>
        <v>0</v>
      </c>
      <c r="M107" s="2">
        <f t="shared" si="50"/>
        <v>0</v>
      </c>
    </row>
    <row r="108" spans="2:13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>
      <c r="A109" s="38" t="s">
        <v>39</v>
      </c>
      <c r="B109" s="9">
        <v>5</v>
      </c>
      <c r="C109" s="9">
        <v>5</v>
      </c>
      <c r="D109" s="9">
        <v>5</v>
      </c>
      <c r="E109" s="9">
        <v>5</v>
      </c>
      <c r="F109" s="9">
        <v>5</v>
      </c>
      <c r="G109" s="9">
        <v>5</v>
      </c>
      <c r="H109" s="9">
        <v>5</v>
      </c>
      <c r="I109" s="9">
        <v>5</v>
      </c>
      <c r="J109" s="9">
        <v>5</v>
      </c>
      <c r="K109" s="9">
        <v>5</v>
      </c>
      <c r="L109" s="9">
        <v>5</v>
      </c>
      <c r="M109" s="9">
        <v>5</v>
      </c>
    </row>
    <row r="111" spans="1:13" ht="15.75">
      <c r="A111" s="38" t="s">
        <v>42</v>
      </c>
      <c r="B111" s="2">
        <f>+B107/B109/12</f>
        <v>0</v>
      </c>
      <c r="C111" s="2">
        <f aca="true" t="shared" si="51" ref="C111:M111">+C107/C109/12</f>
        <v>0</v>
      </c>
      <c r="D111" s="2">
        <f t="shared" si="51"/>
        <v>0</v>
      </c>
      <c r="E111" s="2">
        <f t="shared" si="51"/>
        <v>0</v>
      </c>
      <c r="F111" s="2">
        <f t="shared" si="51"/>
        <v>0</v>
      </c>
      <c r="G111" s="2">
        <f t="shared" si="51"/>
        <v>0</v>
      </c>
      <c r="H111" s="2">
        <f t="shared" si="51"/>
        <v>0</v>
      </c>
      <c r="I111" s="2">
        <f t="shared" si="51"/>
        <v>0</v>
      </c>
      <c r="J111" s="2">
        <f t="shared" si="51"/>
        <v>0</v>
      </c>
      <c r="K111" s="2">
        <f t="shared" si="51"/>
        <v>0</v>
      </c>
      <c r="L111" s="2">
        <f t="shared" si="51"/>
        <v>0</v>
      </c>
      <c r="M111" s="2">
        <f t="shared" si="51"/>
        <v>0</v>
      </c>
    </row>
  </sheetData>
  <sheetProtection/>
  <mergeCells count="2">
    <mergeCell ref="A1:M1"/>
    <mergeCell ref="A2:M2"/>
  </mergeCells>
  <printOptions/>
  <pageMargins left="0.14" right="0.5" top="0.25" bottom="0.75" header="0.5" footer="0.25"/>
  <pageSetup fitToHeight="8" horizontalDpi="300" verticalDpi="300" orientation="landscape" paperSize="5" scale="60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B18" sqref="B18"/>
    </sheetView>
  </sheetViews>
  <sheetFormatPr defaultColWidth="8.88671875" defaultRowHeight="15"/>
  <cols>
    <col min="1" max="1" width="29.3359375" style="0" customWidth="1"/>
    <col min="2" max="2" width="11.6640625" style="0" bestFit="1" customWidth="1"/>
    <col min="3" max="5" width="12.10546875" style="0" bestFit="1" customWidth="1"/>
    <col min="6" max="6" width="11.88671875" style="0" bestFit="1" customWidth="1"/>
    <col min="7" max="7" width="12.10546875" style="0" bestFit="1" customWidth="1"/>
    <col min="8" max="8" width="11.88671875" style="0" bestFit="1" customWidth="1"/>
    <col min="9" max="9" width="12.10546875" style="0" bestFit="1" customWidth="1"/>
    <col min="10" max="10" width="12.10546875" style="0" customWidth="1"/>
    <col min="11" max="11" width="12.99609375" style="0" bestFit="1" customWidth="1"/>
    <col min="12" max="12" width="12.5546875" style="0" bestFit="1" customWidth="1"/>
    <col min="13" max="13" width="12.99609375" style="0" bestFit="1" customWidth="1"/>
    <col min="14" max="14" width="13.88671875" style="0" bestFit="1" customWidth="1"/>
    <col min="15" max="15" width="10.77734375" style="0" customWidth="1"/>
  </cols>
  <sheetData>
    <row r="1" spans="1:15" ht="18">
      <c r="A1" s="137" t="s">
        <v>148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>
      <c r="A2" s="139" t="s">
        <v>147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4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5" ht="15">
      <c r="B6" s="54" t="str">
        <f>+'Sample Co. Assump 2013 #1'!B12</f>
        <v>Month 1</v>
      </c>
      <c r="C6" s="54" t="str">
        <f>+'Sample Co. Assump 2013 #1'!C12</f>
        <v>Month 2</v>
      </c>
      <c r="D6" s="54" t="str">
        <f>+'Sample Co. Assump 2013 #1'!D12</f>
        <v>Month 3</v>
      </c>
      <c r="E6" s="54" t="str">
        <f>+'Sample Co. Assump 2013 #1'!E12</f>
        <v>Month 4</v>
      </c>
      <c r="F6" s="54" t="str">
        <f>+'Sample Co. Assump 2013 #1'!F12</f>
        <v>Month 5</v>
      </c>
      <c r="G6" s="54" t="str">
        <f>+'Sample Co. Assump 2013 #1'!G12</f>
        <v>Month 6</v>
      </c>
      <c r="H6" s="54" t="str">
        <f>+'Sample Co. Assump 2013 #1'!H12</f>
        <v>Month 7</v>
      </c>
      <c r="I6" s="54" t="str">
        <f>+'Sample Co. Assump 2013 #1'!I12</f>
        <v>Month 8</v>
      </c>
      <c r="J6" s="54" t="str">
        <f>+'Sample Co. Assump 2013 #1'!J12</f>
        <v>Month 9</v>
      </c>
      <c r="K6" s="54" t="str">
        <f>+'Sample Co. Assump 2013 #1'!K12</f>
        <v>Month 10</v>
      </c>
      <c r="L6" s="54" t="str">
        <f>+'Sample Co. Assump 2013 #1'!L12</f>
        <v>Month 11</v>
      </c>
      <c r="M6" s="54" t="str">
        <f>+'Sample Co. Assump 2013 #1'!M12</f>
        <v>Month 12</v>
      </c>
      <c r="N6" s="55" t="s">
        <v>15</v>
      </c>
      <c r="O6" s="55" t="s">
        <v>15</v>
      </c>
    </row>
    <row r="7" spans="1:15" ht="15.75">
      <c r="A7" s="38" t="s">
        <v>9</v>
      </c>
      <c r="O7" s="5" t="s">
        <v>23</v>
      </c>
    </row>
    <row r="8" spans="1:15" ht="15">
      <c r="A8" s="26" t="str">
        <f>'Sample Co. Assump 2013 #1'!A4</f>
        <v>Sales Item or Product #1</v>
      </c>
      <c r="B8" s="68">
        <f>'Sample Co. Assump 2013 #1'!B15</f>
        <v>80500</v>
      </c>
      <c r="C8" s="45">
        <f>'Sample Co. Assump 2013 #1'!C15</f>
        <v>80500</v>
      </c>
      <c r="D8" s="45">
        <f>'Sample Co. Assump 2013 #1'!D15</f>
        <v>112700.00000000001</v>
      </c>
      <c r="E8" s="45">
        <f>'Sample Co. Assump 2013 #1'!E15</f>
        <v>112700.00000000001</v>
      </c>
      <c r="F8" s="45">
        <f>'Sample Co. Assump 2013 #1'!F15</f>
        <v>112700.00000000001</v>
      </c>
      <c r="G8" s="45">
        <f>'Sample Co. Assump 2013 #1'!G15</f>
        <v>112700.00000000001</v>
      </c>
      <c r="H8" s="45">
        <f>'Sample Co. Assump 2013 #1'!H15</f>
        <v>165830</v>
      </c>
      <c r="I8" s="45">
        <f>'Sample Co. Assump 2013 #1'!I15</f>
        <v>165830</v>
      </c>
      <c r="J8" s="45">
        <f>'Sample Co. Assump 2013 #1'!J15</f>
        <v>241500</v>
      </c>
      <c r="K8" s="45">
        <f>'Sample Co. Assump 2013 #1'!K15</f>
        <v>241500</v>
      </c>
      <c r="L8" s="45">
        <f>'Sample Co. Assump 2013 #1'!L15</f>
        <v>161000</v>
      </c>
      <c r="M8" s="45">
        <f>'Sample Co. Assump 2013 #1'!M15</f>
        <v>80500</v>
      </c>
      <c r="N8" s="45">
        <f aca="true" t="shared" si="0" ref="N8:N13">SUM(B8:M8)</f>
        <v>1667960</v>
      </c>
      <c r="O8" s="28">
        <f aca="true" t="shared" si="1" ref="O8:O13">+N8/$N$15</f>
        <v>1</v>
      </c>
    </row>
    <row r="9" spans="1:15" ht="15">
      <c r="A9" s="26" t="str">
        <f>'Sample Co. Assump 2013 #1'!A5</f>
        <v>Sales Item or Product #2</v>
      </c>
      <c r="B9" s="45">
        <f>'Sample Co. Assump 2013 #1'!B16</f>
        <v>0</v>
      </c>
      <c r="C9" s="45">
        <f>'Sample Co. Assump 2013 #1'!C16</f>
        <v>0</v>
      </c>
      <c r="D9" s="45">
        <f>'Sample Co. Assump 2013 #1'!D16</f>
        <v>0</v>
      </c>
      <c r="E9" s="45">
        <f>'Sample Co. Assump 2013 #1'!E16</f>
        <v>0</v>
      </c>
      <c r="F9" s="45">
        <f>'Sample Co. Assump 2013 #1'!F16</f>
        <v>0</v>
      </c>
      <c r="G9" s="45">
        <f>'Sample Co. Assump 2013 #1'!G16</f>
        <v>0</v>
      </c>
      <c r="H9" s="45">
        <f>'Sample Co. Assump 2013 #1'!H16</f>
        <v>0</v>
      </c>
      <c r="I9" s="45">
        <f>'Sample Co. Assump 2013 #1'!I16</f>
        <v>0</v>
      </c>
      <c r="J9" s="45">
        <f>'Sample Co. Assump 2013 #1'!J16</f>
        <v>0</v>
      </c>
      <c r="K9" s="45">
        <f>'Sample Co. Assump 2013 #1'!K16</f>
        <v>0</v>
      </c>
      <c r="L9" s="45">
        <f>'Sample Co. Assump 2013 #1'!L16</f>
        <v>0</v>
      </c>
      <c r="M9" s="45">
        <f>'Sample Co. Assump 2013 #1'!M16</f>
        <v>0</v>
      </c>
      <c r="N9" s="45">
        <f t="shared" si="0"/>
        <v>0</v>
      </c>
      <c r="O9" s="28">
        <f t="shared" si="1"/>
        <v>0</v>
      </c>
    </row>
    <row r="10" spans="1:15" ht="15">
      <c r="A10" s="26" t="str">
        <f>'Sample Co. Assump 2013 #1'!A6</f>
        <v>Sales Item or Product #3</v>
      </c>
      <c r="B10" s="45">
        <f>'Sample Co. Assump 2013 #1'!B17</f>
        <v>0</v>
      </c>
      <c r="C10" s="45">
        <f>'Sample Co. Assump 2013 #1'!C17</f>
        <v>0</v>
      </c>
      <c r="D10" s="45">
        <f>'Sample Co. Assump 2013 #1'!D17</f>
        <v>0</v>
      </c>
      <c r="E10" s="45">
        <f>'Sample Co. Assump 2013 #1'!E17</f>
        <v>0</v>
      </c>
      <c r="F10" s="45">
        <f>'Sample Co. Assump 2013 #1'!F17</f>
        <v>0</v>
      </c>
      <c r="G10" s="45">
        <f>'Sample Co. Assump 2013 #1'!G17</f>
        <v>0</v>
      </c>
      <c r="H10" s="45">
        <f>'Sample Co. Assump 2013 #1'!H17</f>
        <v>0</v>
      </c>
      <c r="I10" s="45">
        <f>'Sample Co. Assump 2013 #1'!I17</f>
        <v>0</v>
      </c>
      <c r="J10" s="45">
        <f>'Sample Co. Assump 2013 #1'!J17</f>
        <v>0</v>
      </c>
      <c r="K10" s="45">
        <f>'Sample Co. Assump 2013 #1'!K17</f>
        <v>0</v>
      </c>
      <c r="L10" s="45">
        <f>'Sample Co. Assump 2013 #1'!L17</f>
        <v>0</v>
      </c>
      <c r="M10" s="45">
        <f>'Sample Co. Assump 2013 #1'!M17</f>
        <v>0</v>
      </c>
      <c r="N10" s="45">
        <f t="shared" si="0"/>
        <v>0</v>
      </c>
      <c r="O10" s="28">
        <f t="shared" si="1"/>
        <v>0</v>
      </c>
    </row>
    <row r="11" spans="1:15" ht="15">
      <c r="A11" s="26" t="str">
        <f>'Sample Co. Assump 2013 #1'!A7</f>
        <v>Sales Item or Product #4</v>
      </c>
      <c r="B11" s="45">
        <f>'Sample Co. Assump 2013 #1'!B18</f>
        <v>0</v>
      </c>
      <c r="C11" s="45">
        <f>'Sample Co. Assump 2013 #1'!C18</f>
        <v>0</v>
      </c>
      <c r="D11" s="45">
        <f>'Sample Co. Assump 2013 #1'!D18</f>
        <v>0</v>
      </c>
      <c r="E11" s="45">
        <f>'Sample Co. Assump 2013 #1'!E18</f>
        <v>0</v>
      </c>
      <c r="F11" s="45">
        <f>'Sample Co. Assump 2013 #1'!F18</f>
        <v>0</v>
      </c>
      <c r="G11" s="45">
        <f>'Sample Co. Assump 2013 #1'!G18</f>
        <v>0</v>
      </c>
      <c r="H11" s="45">
        <f>'Sample Co. Assump 2013 #1'!H18</f>
        <v>0</v>
      </c>
      <c r="I11" s="45">
        <f>'Sample Co. Assump 2013 #1'!I18</f>
        <v>0</v>
      </c>
      <c r="J11" s="45">
        <f>'Sample Co. Assump 2013 #1'!J18</f>
        <v>0</v>
      </c>
      <c r="K11" s="45">
        <f>'Sample Co. Assump 2013 #1'!K18</f>
        <v>0</v>
      </c>
      <c r="L11" s="45">
        <f>'Sample Co. Assump 2013 #1'!L18</f>
        <v>0</v>
      </c>
      <c r="M11" s="45">
        <f>'Sample Co. Assump 2013 #1'!M18</f>
        <v>0</v>
      </c>
      <c r="N11" s="45">
        <f t="shared" si="0"/>
        <v>0</v>
      </c>
      <c r="O11" s="28">
        <f t="shared" si="1"/>
        <v>0</v>
      </c>
    </row>
    <row r="12" spans="1:15" ht="15">
      <c r="A12" s="26" t="str">
        <f>'Sample Co. Assump 2013 #1'!A8</f>
        <v>Sales Item or Product #5</v>
      </c>
      <c r="B12" s="45">
        <f>'Sample Co. Assump 2013 #1'!B19</f>
        <v>0</v>
      </c>
      <c r="C12" s="45">
        <f>'Sample Co. Assump 2013 #1'!C19</f>
        <v>0</v>
      </c>
      <c r="D12" s="45">
        <f>'Sample Co. Assump 2013 #1'!D19</f>
        <v>0</v>
      </c>
      <c r="E12" s="45">
        <f>'Sample Co. Assump 2013 #1'!E19</f>
        <v>0</v>
      </c>
      <c r="F12" s="45">
        <f>'Sample Co. Assump 2013 #1'!F19</f>
        <v>0</v>
      </c>
      <c r="G12" s="45">
        <f>'Sample Co. Assump 2013 #1'!G19</f>
        <v>0</v>
      </c>
      <c r="H12" s="45">
        <f>'Sample Co. Assump 2013 #1'!H19</f>
        <v>0</v>
      </c>
      <c r="I12" s="45">
        <f>'Sample Co. Assump 2013 #1'!I19</f>
        <v>0</v>
      </c>
      <c r="J12" s="45">
        <f>'Sample Co. Assump 2013 #1'!J19</f>
        <v>0</v>
      </c>
      <c r="K12" s="45">
        <f>'Sample Co. Assump 2013 #1'!K19</f>
        <v>0</v>
      </c>
      <c r="L12" s="45">
        <f>'Sample Co. Assump 2013 #1'!L19</f>
        <v>0</v>
      </c>
      <c r="M12" s="45">
        <f>'Sample Co. Assump 2013 #1'!M19</f>
        <v>0</v>
      </c>
      <c r="N12" s="45">
        <f t="shared" si="0"/>
        <v>0</v>
      </c>
      <c r="O12" s="28">
        <f t="shared" si="1"/>
        <v>0</v>
      </c>
    </row>
    <row r="13" spans="1:15" ht="15.75" thickBot="1">
      <c r="A13" s="26" t="str">
        <f>'Sample Co. Assump 2013 #1'!A9</f>
        <v>Sales Item or Product #6</v>
      </c>
      <c r="B13" s="45">
        <f>'Sample Co. Assump 2013 #1'!B20</f>
        <v>0</v>
      </c>
      <c r="C13" s="45">
        <f>'Sample Co. Assump 2013 #1'!C20</f>
        <v>0</v>
      </c>
      <c r="D13" s="45">
        <f>'Sample Co. Assump 2013 #1'!D20</f>
        <v>0</v>
      </c>
      <c r="E13" s="45">
        <f>'Sample Co. Assump 2013 #1'!E20</f>
        <v>0</v>
      </c>
      <c r="F13" s="45">
        <f>'Sample Co. Assump 2013 #1'!F20</f>
        <v>0</v>
      </c>
      <c r="G13" s="45">
        <f>'Sample Co. Assump 2013 #1'!G20</f>
        <v>0</v>
      </c>
      <c r="H13" s="45">
        <f>'Sample Co. Assump 2013 #1'!H20</f>
        <v>0</v>
      </c>
      <c r="I13" s="45">
        <f>'Sample Co. Assump 2013 #1'!I20</f>
        <v>0</v>
      </c>
      <c r="J13" s="45">
        <f>'Sample Co. Assump 2013 #1'!J20</f>
        <v>0</v>
      </c>
      <c r="K13" s="45">
        <f>'Sample Co. Assump 2013 #1'!K20</f>
        <v>0</v>
      </c>
      <c r="L13" s="45">
        <f>'Sample Co. Assump 2013 #1'!L20</f>
        <v>0</v>
      </c>
      <c r="M13" s="45">
        <f>'Sample Co. Assump 2013 #1'!M20</f>
        <v>0</v>
      </c>
      <c r="N13" s="45">
        <f t="shared" si="0"/>
        <v>0</v>
      </c>
      <c r="O13" s="28">
        <f t="shared" si="1"/>
        <v>0</v>
      </c>
    </row>
    <row r="14" spans="1:15" ht="15">
      <c r="A14" s="3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/>
    </row>
    <row r="15" spans="1:15" ht="15.75">
      <c r="A15" s="38" t="s">
        <v>14</v>
      </c>
      <c r="B15" s="64">
        <f>SUM(B8:B14)</f>
        <v>80500</v>
      </c>
      <c r="C15" s="64">
        <f aca="true" t="shared" si="2" ref="C15:O15">SUM(C8:C14)</f>
        <v>80500</v>
      </c>
      <c r="D15" s="64">
        <f t="shared" si="2"/>
        <v>112700.00000000001</v>
      </c>
      <c r="E15" s="64">
        <f t="shared" si="2"/>
        <v>112700.00000000001</v>
      </c>
      <c r="F15" s="64">
        <f t="shared" si="2"/>
        <v>112700.00000000001</v>
      </c>
      <c r="G15" s="64">
        <f t="shared" si="2"/>
        <v>112700.00000000001</v>
      </c>
      <c r="H15" s="64">
        <f t="shared" si="2"/>
        <v>165830</v>
      </c>
      <c r="I15" s="64">
        <f t="shared" si="2"/>
        <v>165830</v>
      </c>
      <c r="J15" s="64">
        <f t="shared" si="2"/>
        <v>241500</v>
      </c>
      <c r="K15" s="64">
        <f t="shared" si="2"/>
        <v>241500</v>
      </c>
      <c r="L15" s="64">
        <f t="shared" si="2"/>
        <v>161000</v>
      </c>
      <c r="M15" s="64">
        <f t="shared" si="2"/>
        <v>80500</v>
      </c>
      <c r="N15" s="64">
        <f t="shared" si="2"/>
        <v>1667960</v>
      </c>
      <c r="O15" s="65">
        <f t="shared" si="2"/>
        <v>1</v>
      </c>
    </row>
    <row r="16" spans="1:15" ht="15.7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.75">
      <c r="A17" s="38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</row>
    <row r="18" spans="1:15" ht="15">
      <c r="A18" s="26" t="str">
        <f>'Sample Co. Assump 2013 #1'!A26</f>
        <v>Direct Labor (40% of Sales )</v>
      </c>
      <c r="B18" s="45">
        <f>'Sample Co. Assump 2013 #1'!B26</f>
        <v>31395</v>
      </c>
      <c r="C18" s="45">
        <f>'Sample Co. Assump 2013 #1'!C26</f>
        <v>31395</v>
      </c>
      <c r="D18" s="45">
        <f>'Sample Co. Assump 2013 #1'!D26</f>
        <v>31395</v>
      </c>
      <c r="E18" s="45">
        <f>'Sample Co. Assump 2013 #1'!E26</f>
        <v>31395</v>
      </c>
      <c r="F18" s="45">
        <f>'Sample Co. Assump 2013 #1'!F26</f>
        <v>31395</v>
      </c>
      <c r="G18" s="45">
        <f>'Sample Co. Assump 2013 #1'!G26</f>
        <v>31395</v>
      </c>
      <c r="H18" s="45">
        <f>'Sample Co. Assump 2013 #1'!H26</f>
        <v>31395</v>
      </c>
      <c r="I18" s="45">
        <f>'Sample Co. Assump 2013 #1'!I26</f>
        <v>31395</v>
      </c>
      <c r="J18" s="45">
        <f>'Sample Co. Assump 2013 #1'!J26</f>
        <v>31395</v>
      </c>
      <c r="K18" s="45">
        <f>'Sample Co. Assump 2013 #1'!K26</f>
        <v>31395</v>
      </c>
      <c r="L18" s="45">
        <f>'Sample Co. Assump 2013 #1'!L26</f>
        <v>31395</v>
      </c>
      <c r="M18" s="45">
        <f>'Sample Co. Assump 2013 #1'!M26</f>
        <v>31395</v>
      </c>
      <c r="N18" s="46">
        <f>SUM(B18:M18)</f>
        <v>376740</v>
      </c>
      <c r="O18" s="28">
        <f>+N18/$N$23</f>
        <v>0.6422219782632561</v>
      </c>
    </row>
    <row r="19" spans="1:15" ht="15">
      <c r="A19" s="26" t="str">
        <f>'Sample Co. Assump 2013 #1'!A27</f>
        <v>Subcontract Labor ( X % of Sales)</v>
      </c>
      <c r="B19" s="45">
        <f>'Sample Co. Assump 2013 #1'!B27</f>
        <v>0</v>
      </c>
      <c r="C19" s="45">
        <f>'Sample Co. Assump 2013 #1'!C27</f>
        <v>0</v>
      </c>
      <c r="D19" s="45">
        <f>'Sample Co. Assump 2013 #1'!D27</f>
        <v>0</v>
      </c>
      <c r="E19" s="45">
        <f>'Sample Co. Assump 2013 #1'!E27</f>
        <v>0</v>
      </c>
      <c r="F19" s="45">
        <f>'Sample Co. Assump 2013 #1'!F27</f>
        <v>0</v>
      </c>
      <c r="G19" s="45">
        <f>'Sample Co. Assump 2013 #1'!G27</f>
        <v>0</v>
      </c>
      <c r="H19" s="45">
        <f>'Sample Co. Assump 2013 #1'!H27</f>
        <v>0</v>
      </c>
      <c r="I19" s="45">
        <f>'Sample Co. Assump 2013 #1'!J27</f>
        <v>0</v>
      </c>
      <c r="J19" s="45">
        <f>'Sample Co. Assump 2013 #1'!K27</f>
        <v>0</v>
      </c>
      <c r="K19" s="45">
        <f>'Sample Co. Assump 2013 #1'!L27</f>
        <v>0</v>
      </c>
      <c r="L19" s="45">
        <f>'Sample Co. Assump 2013 #1'!L27</f>
        <v>0</v>
      </c>
      <c r="M19" s="45">
        <f>'Sample Co. Assump 2013 #1'!M27</f>
        <v>0</v>
      </c>
      <c r="N19" s="46">
        <f>SUM(B19:M19)</f>
        <v>0</v>
      </c>
      <c r="O19" s="28">
        <f>+N19/$N$23</f>
        <v>0</v>
      </c>
    </row>
    <row r="20" spans="1:15" ht="15">
      <c r="A20" s="26" t="str">
        <f>'Sample Co. Assump 2013 #1'!A28</f>
        <v>Materials (20% of Sales)</v>
      </c>
      <c r="B20" s="45">
        <f>'Sample Co. Assump 2013 #1'!B28</f>
        <v>16100</v>
      </c>
      <c r="C20" s="45">
        <f>'Sample Co. Assump 2013 #1'!C28</f>
        <v>16100</v>
      </c>
      <c r="D20" s="45">
        <f>'Sample Co. Assump 2013 #1'!D28</f>
        <v>16100</v>
      </c>
      <c r="E20" s="45">
        <f>'Sample Co. Assump 2013 #1'!E28</f>
        <v>16100</v>
      </c>
      <c r="F20" s="45">
        <f>'Sample Co. Assump 2013 #1'!F28</f>
        <v>16100</v>
      </c>
      <c r="G20" s="45">
        <f>'Sample Co. Assump 2013 #1'!G28</f>
        <v>16100</v>
      </c>
      <c r="H20" s="45">
        <f>'Sample Co. Assump 2013 #1'!H28</f>
        <v>16100</v>
      </c>
      <c r="I20" s="45">
        <f>'Sample Co. Assump 2013 #1'!I28</f>
        <v>16100</v>
      </c>
      <c r="J20" s="45">
        <f>'Sample Co. Assump 2013 #1'!J28</f>
        <v>16100</v>
      </c>
      <c r="K20" s="45">
        <f>'Sample Co. Assump 2013 #1'!K28</f>
        <v>16100</v>
      </c>
      <c r="L20" s="45">
        <f>'Sample Co. Assump 2013 #1'!L28</f>
        <v>16100</v>
      </c>
      <c r="M20" s="45">
        <f>'Sample Co. Assump 2013 #1'!M28</f>
        <v>16100</v>
      </c>
      <c r="N20" s="46">
        <f>SUM(B20:M20)</f>
        <v>193200</v>
      </c>
      <c r="O20" s="28">
        <f>+N20/$N$23</f>
        <v>0.32934460423756723</v>
      </c>
    </row>
    <row r="21" spans="1:15" ht="15.75" thickBot="1">
      <c r="A21" s="26" t="str">
        <f>'Sample Co. Assump 2013 #1'!A29</f>
        <v>Other Job Costs (1% of Sales)</v>
      </c>
      <c r="B21" s="45">
        <f>'Sample Co. Assump 2013 #1'!B29</f>
        <v>805</v>
      </c>
      <c r="C21" s="45">
        <f>'Sample Co. Assump 2013 #1'!C29</f>
        <v>805</v>
      </c>
      <c r="D21" s="45">
        <f>'Sample Co. Assump 2013 #1'!D29</f>
        <v>1127.0000000000002</v>
      </c>
      <c r="E21" s="45">
        <f>'Sample Co. Assump 2013 #1'!E29</f>
        <v>1127.0000000000002</v>
      </c>
      <c r="F21" s="45">
        <f>'Sample Co. Assump 2013 #1'!F29</f>
        <v>1127.0000000000002</v>
      </c>
      <c r="G21" s="45">
        <f>'Sample Co. Assump 2013 #1'!G29</f>
        <v>1127.0000000000002</v>
      </c>
      <c r="H21" s="45">
        <f>'Sample Co. Assump 2013 #1'!H29</f>
        <v>1658.3</v>
      </c>
      <c r="I21" s="45">
        <f>'Sample Co. Assump 2013 #1'!I29</f>
        <v>1658.3</v>
      </c>
      <c r="J21" s="45">
        <f>'Sample Co. Assump 2013 #1'!J29</f>
        <v>2415</v>
      </c>
      <c r="K21" s="45">
        <f>'Sample Co. Assump 2013 #1'!K29</f>
        <v>2415</v>
      </c>
      <c r="L21" s="45">
        <f>'Sample Co. Assump 2013 #1'!L29</f>
        <v>1610</v>
      </c>
      <c r="M21" s="45">
        <f>'Sample Co. Assump 2013 #1'!M29</f>
        <v>805</v>
      </c>
      <c r="N21" s="46">
        <f>SUM(B21:M21)</f>
        <v>16679.6</v>
      </c>
      <c r="O21" s="28">
        <f>+N21/$N$23</f>
        <v>0.028433417499176637</v>
      </c>
    </row>
    <row r="22" spans="1:15" ht="15">
      <c r="A22" s="26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1"/>
      <c r="O22" s="42"/>
    </row>
    <row r="23" spans="1:15" ht="15.75">
      <c r="A23" s="17" t="s">
        <v>16</v>
      </c>
      <c r="B23" s="48">
        <f>SUM(B18:B22)</f>
        <v>48300</v>
      </c>
      <c r="C23" s="48">
        <f aca="true" t="shared" si="3" ref="C23:N23">SUM(C18:C21)</f>
        <v>48300</v>
      </c>
      <c r="D23" s="48">
        <f t="shared" si="3"/>
        <v>48622</v>
      </c>
      <c r="E23" s="48">
        <f t="shared" si="3"/>
        <v>48622</v>
      </c>
      <c r="F23" s="48">
        <f t="shared" si="3"/>
        <v>48622</v>
      </c>
      <c r="G23" s="48">
        <f t="shared" si="3"/>
        <v>48622</v>
      </c>
      <c r="H23" s="48">
        <f t="shared" si="3"/>
        <v>49153.3</v>
      </c>
      <c r="I23" s="48">
        <f t="shared" si="3"/>
        <v>49153.3</v>
      </c>
      <c r="J23" s="48">
        <f t="shared" si="3"/>
        <v>49910</v>
      </c>
      <c r="K23" s="48">
        <f t="shared" si="3"/>
        <v>49910</v>
      </c>
      <c r="L23" s="48">
        <f t="shared" si="3"/>
        <v>49105</v>
      </c>
      <c r="M23" s="48">
        <f t="shared" si="3"/>
        <v>48300</v>
      </c>
      <c r="N23" s="48">
        <f t="shared" si="3"/>
        <v>586619.6</v>
      </c>
      <c r="O23" s="49">
        <f>SUM(O18:O22)</f>
        <v>0.9999999999999999</v>
      </c>
    </row>
    <row r="24" spans="2:15" ht="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>
      <c r="A25" s="38" t="s">
        <v>17</v>
      </c>
      <c r="B25" s="66">
        <f aca="true" t="shared" si="4" ref="B25:M25">+B15-B23</f>
        <v>32200</v>
      </c>
      <c r="C25" s="52">
        <f t="shared" si="4"/>
        <v>32200</v>
      </c>
      <c r="D25" s="52">
        <f t="shared" si="4"/>
        <v>64078.000000000015</v>
      </c>
      <c r="E25" s="52">
        <f t="shared" si="4"/>
        <v>64078.000000000015</v>
      </c>
      <c r="F25" s="52">
        <f t="shared" si="4"/>
        <v>64078.000000000015</v>
      </c>
      <c r="G25" s="52">
        <f t="shared" si="4"/>
        <v>64078.000000000015</v>
      </c>
      <c r="H25" s="52">
        <f t="shared" si="4"/>
        <v>116676.7</v>
      </c>
      <c r="I25" s="52">
        <f t="shared" si="4"/>
        <v>116676.7</v>
      </c>
      <c r="J25" s="52">
        <f t="shared" si="4"/>
        <v>191590</v>
      </c>
      <c r="K25" s="52">
        <f t="shared" si="4"/>
        <v>191590</v>
      </c>
      <c r="L25" s="52">
        <f t="shared" si="4"/>
        <v>111895</v>
      </c>
      <c r="M25" s="52">
        <f t="shared" si="4"/>
        <v>32200</v>
      </c>
      <c r="N25" s="53">
        <f>SUM(B25:M25)</f>
        <v>1081340.4</v>
      </c>
      <c r="O25" s="51">
        <f>+N25/$N$15</f>
        <v>0.6483011583011582</v>
      </c>
    </row>
    <row r="26" spans="1:15" ht="15.75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"/>
    </row>
    <row r="27" spans="1:15" ht="15.75">
      <c r="A27" s="38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</row>
    <row r="28" spans="1:15" ht="15">
      <c r="A28" s="63" t="str">
        <f>'Sample Co. Assump 2013 #1'!A41</f>
        <v>Total Automobile Expense</v>
      </c>
      <c r="B28" s="45">
        <f>'Sample Co. Assump 2013 #1'!B41</f>
        <v>2550</v>
      </c>
      <c r="C28" s="45">
        <f>'Sample Co. Assump 2013 #1'!C41</f>
        <v>2250</v>
      </c>
      <c r="D28" s="45">
        <f>'Sample Co. Assump 2013 #1'!D41</f>
        <v>2250</v>
      </c>
      <c r="E28" s="45">
        <f>'Sample Co. Assump 2013 #1'!E41</f>
        <v>2250</v>
      </c>
      <c r="F28" s="45">
        <f>'Sample Co. Assump 2013 #1'!F41</f>
        <v>2250</v>
      </c>
      <c r="G28" s="45">
        <f>'Sample Co. Assump 2013 #1'!G41</f>
        <v>2750</v>
      </c>
      <c r="H28" s="45">
        <f>'Sample Co. Assump 2013 #1'!H41</f>
        <v>2750</v>
      </c>
      <c r="I28" s="45">
        <f>'Sample Co. Assump 2013 #1'!I41</f>
        <v>2750</v>
      </c>
      <c r="J28" s="45">
        <f>'Sample Co. Assump 2013 #1'!J41</f>
        <v>2750</v>
      </c>
      <c r="K28" s="45">
        <f>'Sample Co. Assump 2013 #1'!K41</f>
        <v>2750</v>
      </c>
      <c r="L28" s="45">
        <f>'Sample Co. Assump 2013 #1'!L41</f>
        <v>2750</v>
      </c>
      <c r="M28" s="45">
        <f>'Sample Co. Assump 2013 #1'!M41</f>
        <v>2450</v>
      </c>
      <c r="N28" s="46">
        <f aca="true" t="shared" si="5" ref="N28:N39">SUM(B28:M28)</f>
        <v>30500</v>
      </c>
      <c r="O28" s="28">
        <f aca="true" t="shared" si="6" ref="O28:O37">+N28/$N$15</f>
        <v>0.01828581021127605</v>
      </c>
    </row>
    <row r="29" spans="1:15" ht="15">
      <c r="A29" s="63" t="str">
        <f>'Sample Co. Assump 2013 #1'!A47</f>
        <v>Total Insurance Expense</v>
      </c>
      <c r="B29" s="45">
        <f>'Sample Co. Assump 2013 #1'!B47</f>
        <v>1275</v>
      </c>
      <c r="C29" s="45">
        <f>'Sample Co. Assump 2013 #1'!C47</f>
        <v>1275</v>
      </c>
      <c r="D29" s="45">
        <f>'Sample Co. Assump 2013 #1'!D47</f>
        <v>1275</v>
      </c>
      <c r="E29" s="45">
        <f>'Sample Co. Assump 2013 #1'!E47</f>
        <v>1276</v>
      </c>
      <c r="F29" s="45">
        <f>'Sample Co. Assump 2013 #1'!F47</f>
        <v>1277</v>
      </c>
      <c r="G29" s="45">
        <f>'Sample Co. Assump 2013 #1'!G47</f>
        <v>1278</v>
      </c>
      <c r="H29" s="45">
        <f>'Sample Co. Assump 2013 #1'!H47</f>
        <v>1279</v>
      </c>
      <c r="I29" s="45">
        <f>'Sample Co. Assump 2013 #1'!I47</f>
        <v>1280</v>
      </c>
      <c r="J29" s="45">
        <f>'Sample Co. Assump 2013 #1'!J47</f>
        <v>1281</v>
      </c>
      <c r="K29" s="45">
        <f>'Sample Co. Assump 2013 #1'!K47</f>
        <v>1282</v>
      </c>
      <c r="L29" s="45">
        <f>'Sample Co. Assump 2013 #1'!L47</f>
        <v>1283</v>
      </c>
      <c r="M29" s="45">
        <f>'Sample Co. Assump 2013 #1'!M47</f>
        <v>1284</v>
      </c>
      <c r="N29" s="46">
        <f t="shared" si="5"/>
        <v>15345</v>
      </c>
      <c r="O29" s="28">
        <f t="shared" si="6"/>
        <v>0.009199860907935443</v>
      </c>
    </row>
    <row r="30" spans="1:15" ht="15">
      <c r="A30" s="63" t="str">
        <f>'Sample Co. Assump 2013 #1'!A52</f>
        <v>Total Personnel Expense</v>
      </c>
      <c r="B30" s="45">
        <f>'Sample Co. Assump 2013 #1'!B52</f>
        <v>1150</v>
      </c>
      <c r="C30" s="45">
        <f>'Sample Co. Assump 2013 #1'!C52</f>
        <v>1150</v>
      </c>
      <c r="D30" s="45">
        <f>'Sample Co. Assump 2013 #1'!D52</f>
        <v>1150</v>
      </c>
      <c r="E30" s="45">
        <f>'Sample Co. Assump 2013 #1'!E52</f>
        <v>1150</v>
      </c>
      <c r="F30" s="45">
        <f>'Sample Co. Assump 2013 #1'!F52</f>
        <v>1150</v>
      </c>
      <c r="G30" s="45">
        <f>'Sample Co. Assump 2013 #1'!G52</f>
        <v>1150</v>
      </c>
      <c r="H30" s="45">
        <f>'Sample Co. Assump 2013 #1'!H52</f>
        <v>1150</v>
      </c>
      <c r="I30" s="45">
        <f>'Sample Co. Assump 2013 #1'!I52</f>
        <v>1150</v>
      </c>
      <c r="J30" s="45">
        <f>'Sample Co. Assump 2013 #1'!J52</f>
        <v>1150</v>
      </c>
      <c r="K30" s="45">
        <f>'Sample Co. Assump 2013 #1'!K52</f>
        <v>2850</v>
      </c>
      <c r="L30" s="45">
        <f>'Sample Co. Assump 2013 #1'!L52</f>
        <v>2850</v>
      </c>
      <c r="M30" s="45">
        <f>'Sample Co. Assump 2013 #1'!M52</f>
        <v>2850</v>
      </c>
      <c r="N30" s="46">
        <f t="shared" si="5"/>
        <v>18900</v>
      </c>
      <c r="O30" s="28">
        <f t="shared" si="6"/>
        <v>0.011331206983380896</v>
      </c>
    </row>
    <row r="31" spans="1:15" ht="15">
      <c r="A31" s="63" t="str">
        <f>'Sample Co. Assump 2013 #1'!A57</f>
        <v>Total Professional Fees</v>
      </c>
      <c r="B31" s="45">
        <f>'Sample Co. Assump 2013 #1'!B57</f>
        <v>9600</v>
      </c>
      <c r="C31" s="45">
        <f>'Sample Co. Assump 2013 #1'!C57</f>
        <v>9600</v>
      </c>
      <c r="D31" s="45">
        <f>'Sample Co. Assump 2013 #1'!D57</f>
        <v>9600</v>
      </c>
      <c r="E31" s="45">
        <f>'Sample Co. Assump 2013 #1'!E57</f>
        <v>14500</v>
      </c>
      <c r="F31" s="45">
        <f>'Sample Co. Assump 2013 #1'!F57</f>
        <v>9600</v>
      </c>
      <c r="G31" s="45">
        <f>'Sample Co. Assump 2013 #1'!G57</f>
        <v>9600</v>
      </c>
      <c r="H31" s="45">
        <f>'Sample Co. Assump 2013 #1'!H57</f>
        <v>9600</v>
      </c>
      <c r="I31" s="45">
        <f>'Sample Co. Assump 2013 #1'!I57</f>
        <v>9600</v>
      </c>
      <c r="J31" s="45">
        <f>'Sample Co. Assump 2013 #1'!J57</f>
        <v>9600</v>
      </c>
      <c r="K31" s="45">
        <f>'Sample Co. Assump 2013 #1'!K57</f>
        <v>9600</v>
      </c>
      <c r="L31" s="45">
        <f>'Sample Co. Assump 2013 #1'!L57</f>
        <v>9600</v>
      </c>
      <c r="M31" s="45">
        <f>'Sample Co. Assump 2013 #1'!M57</f>
        <v>9600</v>
      </c>
      <c r="N31" s="46">
        <f t="shared" si="5"/>
        <v>120100</v>
      </c>
      <c r="O31" s="28">
        <f t="shared" si="6"/>
        <v>0.07200412479915586</v>
      </c>
    </row>
    <row r="32" spans="1:15" ht="15">
      <c r="A32" s="63" t="str">
        <f>'Sample Co. Assump 2013 #1'!A62</f>
        <v>Total Utilities &amp; Phone</v>
      </c>
      <c r="B32" s="45">
        <f>'Sample Co. Assump 2013 #1'!B62</f>
        <v>760</v>
      </c>
      <c r="C32" s="45">
        <f>'Sample Co. Assump 2013 #1'!C62</f>
        <v>760</v>
      </c>
      <c r="D32" s="45">
        <f>'Sample Co. Assump 2013 #1'!D62</f>
        <v>760</v>
      </c>
      <c r="E32" s="45">
        <f>'Sample Co. Assump 2013 #1'!E62</f>
        <v>760</v>
      </c>
      <c r="F32" s="45">
        <f>'Sample Co. Assump 2013 #1'!F62</f>
        <v>760</v>
      </c>
      <c r="G32" s="45">
        <f>'Sample Co. Assump 2013 #1'!G62</f>
        <v>760</v>
      </c>
      <c r="H32" s="45">
        <f>'Sample Co. Assump 2013 #1'!H62</f>
        <v>760</v>
      </c>
      <c r="I32" s="45">
        <f>'Sample Co. Assump 2013 #1'!I62</f>
        <v>760</v>
      </c>
      <c r="J32" s="45">
        <f>'Sample Co. Assump 2013 #1'!J62</f>
        <v>760</v>
      </c>
      <c r="K32" s="45">
        <f>'Sample Co. Assump 2013 #1'!K62</f>
        <v>760</v>
      </c>
      <c r="L32" s="45">
        <f>'Sample Co. Assump 2013 #1'!L62</f>
        <v>760</v>
      </c>
      <c r="M32" s="45">
        <f>'Sample Co. Assump 2013 #1'!M62</f>
        <v>760</v>
      </c>
      <c r="N32" s="46">
        <f t="shared" si="5"/>
        <v>9120</v>
      </c>
      <c r="O32" s="28">
        <f t="shared" si="6"/>
        <v>0.0054677570205520516</v>
      </c>
    </row>
    <row r="33" spans="1:15" ht="15">
      <c r="A33" s="63" t="str">
        <f>'Sample Co. Assump 2013 #1'!A66</f>
        <v>Total Bank &amp; Service Charges</v>
      </c>
      <c r="B33" s="45">
        <f>'Sample Co. Assump 2013 #1'!B66</f>
        <v>30</v>
      </c>
      <c r="C33" s="45">
        <f>'Sample Co. Assump 2013 #1'!C66</f>
        <v>30</v>
      </c>
      <c r="D33" s="45">
        <f>'Sample Co. Assump 2013 #1'!D66</f>
        <v>30</v>
      </c>
      <c r="E33" s="45">
        <f>'Sample Co. Assump 2013 #1'!E66</f>
        <v>30</v>
      </c>
      <c r="F33" s="45">
        <f>'Sample Co. Assump 2013 #1'!F66</f>
        <v>30</v>
      </c>
      <c r="G33" s="45">
        <f>'Sample Co. Assump 2013 #1'!G66</f>
        <v>30</v>
      </c>
      <c r="H33" s="45">
        <f>'Sample Co. Assump 2013 #1'!H66</f>
        <v>30</v>
      </c>
      <c r="I33" s="45">
        <f>'Sample Co. Assump 2013 #1'!I66</f>
        <v>30</v>
      </c>
      <c r="J33" s="45">
        <f>'Sample Co. Assump 2013 #1'!J66</f>
        <v>30</v>
      </c>
      <c r="K33" s="45">
        <f>'Sample Co. Assump 2013 #1'!K66</f>
        <v>30</v>
      </c>
      <c r="L33" s="45">
        <f>'Sample Co. Assump 2013 #1'!L66</f>
        <v>30</v>
      </c>
      <c r="M33" s="45">
        <f>'Sample Co. Assump 2013 #1'!M66</f>
        <v>30</v>
      </c>
      <c r="N33" s="46">
        <f t="shared" si="5"/>
        <v>360</v>
      </c>
      <c r="O33" s="28">
        <f t="shared" si="6"/>
        <v>0.00021583251396915993</v>
      </c>
    </row>
    <row r="34" spans="1:15" ht="15">
      <c r="A34" s="63" t="str">
        <f>'Sample Co. Assump 2013 #1'!A73</f>
        <v>Total Office Expenses</v>
      </c>
      <c r="B34" s="45">
        <f>'Sample Co. Assump 2013 #1'!B73</f>
        <v>1950</v>
      </c>
      <c r="C34" s="45">
        <f>'Sample Co. Assump 2013 #1'!C73</f>
        <v>1950</v>
      </c>
      <c r="D34" s="45">
        <f>'Sample Co. Assump 2013 #1'!D73</f>
        <v>2450</v>
      </c>
      <c r="E34" s="45">
        <f>'Sample Co. Assump 2013 #1'!E73</f>
        <v>2450</v>
      </c>
      <c r="F34" s="45">
        <f>'Sample Co. Assump 2013 #1'!F73</f>
        <v>2450</v>
      </c>
      <c r="G34" s="45">
        <f>'Sample Co. Assump 2013 #1'!G73</f>
        <v>2450</v>
      </c>
      <c r="H34" s="45">
        <f>'Sample Co. Assump 2013 #1'!H73</f>
        <v>2450</v>
      </c>
      <c r="I34" s="45">
        <f>'Sample Co. Assump 2013 #1'!I73</f>
        <v>2450</v>
      </c>
      <c r="J34" s="45">
        <f>'Sample Co. Assump 2013 #1'!J73</f>
        <v>2450</v>
      </c>
      <c r="K34" s="45">
        <f>'Sample Co. Assump 2013 #1'!K73</f>
        <v>2450</v>
      </c>
      <c r="L34" s="45">
        <f>'Sample Co. Assump 2013 #1'!L73</f>
        <v>2450</v>
      </c>
      <c r="M34" s="45">
        <f>'Sample Co. Assump 2013 #1'!M73</f>
        <v>2450</v>
      </c>
      <c r="N34" s="46">
        <f t="shared" si="5"/>
        <v>28400</v>
      </c>
      <c r="O34" s="28">
        <f t="shared" si="6"/>
        <v>0.01702678721312262</v>
      </c>
    </row>
    <row r="35" spans="1:15" ht="15">
      <c r="A35" s="63" t="str">
        <f>'Sample Co. Assump 2013 #1'!A78</f>
        <v>Total Travel &amp; Entertainment</v>
      </c>
      <c r="B35" s="45">
        <f>'Sample Co. Assump 2013 #1'!B78</f>
        <v>550</v>
      </c>
      <c r="C35" s="45">
        <f>'Sample Co. Assump 2013 #1'!C78</f>
        <v>550</v>
      </c>
      <c r="D35" s="45">
        <f>'Sample Co. Assump 2013 #1'!D78</f>
        <v>550</v>
      </c>
      <c r="E35" s="45">
        <f>'Sample Co. Assump 2013 #1'!E78</f>
        <v>550</v>
      </c>
      <c r="F35" s="45">
        <f>'Sample Co. Assump 2013 #1'!F78</f>
        <v>550</v>
      </c>
      <c r="G35" s="45">
        <f>'Sample Co. Assump 2013 #1'!G78</f>
        <v>550</v>
      </c>
      <c r="H35" s="45">
        <f>'Sample Co. Assump 2013 #1'!H78</f>
        <v>550</v>
      </c>
      <c r="I35" s="45">
        <f>'Sample Co. Assump 2013 #1'!I78</f>
        <v>550</v>
      </c>
      <c r="J35" s="45">
        <f>'Sample Co. Assump 2013 #1'!J78</f>
        <v>550</v>
      </c>
      <c r="K35" s="45">
        <f>'Sample Co. Assump 2013 #1'!K78</f>
        <v>550</v>
      </c>
      <c r="L35" s="45">
        <f>'Sample Co. Assump 2013 #1'!L78</f>
        <v>550</v>
      </c>
      <c r="M35" s="45">
        <f>'Sample Co. Assump 2013 #1'!M78</f>
        <v>550</v>
      </c>
      <c r="N35" s="46">
        <f t="shared" si="5"/>
        <v>6600</v>
      </c>
      <c r="O35" s="28">
        <f t="shared" si="6"/>
        <v>0.003956929422767932</v>
      </c>
    </row>
    <row r="36" spans="1:15" ht="15">
      <c r="A36" s="63" t="s">
        <v>120</v>
      </c>
      <c r="B36" s="45">
        <f>'Sample Co. Assump 2013 #1'!B86</f>
        <v>27000</v>
      </c>
      <c r="C36" s="45">
        <f>'Sample Co. Assump 2013 #1'!C86</f>
        <v>27000</v>
      </c>
      <c r="D36" s="45">
        <f>'Sample Co. Assump 2013 #1'!D86</f>
        <v>27000</v>
      </c>
      <c r="E36" s="45">
        <f>'Sample Co. Assump 2013 #1'!E86</f>
        <v>27000</v>
      </c>
      <c r="F36" s="45">
        <f>'Sample Co. Assump 2013 #1'!F86</f>
        <v>27000</v>
      </c>
      <c r="G36" s="45">
        <f>'Sample Co. Assump 2013 #1'!G86</f>
        <v>27000</v>
      </c>
      <c r="H36" s="45">
        <f>'Sample Co. Assump 2013 #1'!H86</f>
        <v>27000</v>
      </c>
      <c r="I36" s="45">
        <f>'Sample Co. Assump 2013 #1'!I86</f>
        <v>27000</v>
      </c>
      <c r="J36" s="45">
        <f>'Sample Co. Assump 2013 #1'!J86</f>
        <v>27000</v>
      </c>
      <c r="K36" s="45">
        <f>'Sample Co. Assump 2013 #1'!K86</f>
        <v>27000</v>
      </c>
      <c r="L36" s="45">
        <f>'Sample Co. Assump 2013 #1'!L86</f>
        <v>27000</v>
      </c>
      <c r="M36" s="45">
        <f>'Sample Co. Assump 2013 #1'!M86</f>
        <v>27000</v>
      </c>
      <c r="N36" s="46">
        <f t="shared" si="5"/>
        <v>324000</v>
      </c>
      <c r="O36" s="28">
        <f t="shared" si="6"/>
        <v>0.19424926257224395</v>
      </c>
    </row>
    <row r="37" spans="1:15" ht="15.75" thickBot="1">
      <c r="A37" s="22" t="str">
        <f>'Sample Co. Assump 2013 #1'!A107</f>
        <v>Total Depreciable Assets</v>
      </c>
      <c r="B37" s="76">
        <f>'Sample Co. Assump 2013 #1'!B111</f>
        <v>0</v>
      </c>
      <c r="C37" s="76">
        <f>'Sample Co. Assump 2013 #1'!C111</f>
        <v>0</v>
      </c>
      <c r="D37" s="76">
        <f>'Sample Co. Assump 2013 #1'!D111</f>
        <v>0</v>
      </c>
      <c r="E37" s="76">
        <f>'Sample Co. Assump 2013 #1'!E111</f>
        <v>0</v>
      </c>
      <c r="F37" s="76">
        <f>'Sample Co. Assump 2013 #1'!F111</f>
        <v>0</v>
      </c>
      <c r="G37" s="76">
        <f>'Sample Co. Assump 2013 #1'!G111</f>
        <v>0</v>
      </c>
      <c r="H37" s="76">
        <f>'Sample Co. Assump 2013 #1'!H111</f>
        <v>0</v>
      </c>
      <c r="I37" s="76">
        <f>'Sample Co. Assump 2013 #1'!I111</f>
        <v>0</v>
      </c>
      <c r="J37" s="76">
        <f>'Sample Co. Assump 2013 #1'!J111</f>
        <v>0</v>
      </c>
      <c r="K37" s="76">
        <f>'Sample Co. Assump 2013 #1'!K111</f>
        <v>0</v>
      </c>
      <c r="L37" s="76">
        <f>'Sample Co. Assump 2013 #1'!L111</f>
        <v>0</v>
      </c>
      <c r="M37" s="76">
        <f>'Sample Co. Assump 2013 #1'!M111</f>
        <v>0</v>
      </c>
      <c r="N37" s="69">
        <f t="shared" si="5"/>
        <v>0</v>
      </c>
      <c r="O37" s="12">
        <f t="shared" si="6"/>
        <v>0</v>
      </c>
    </row>
    <row r="38" spans="1:15" ht="15">
      <c r="A38" s="62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0"/>
      <c r="O38" s="42"/>
    </row>
    <row r="39" spans="1:15" ht="15.75">
      <c r="A39" s="38" t="s">
        <v>19</v>
      </c>
      <c r="B39" s="78">
        <f>SUM(B28:B38)</f>
        <v>44865</v>
      </c>
      <c r="C39" s="78">
        <f aca="true" t="shared" si="7" ref="C39:M39">SUM(C28:C37)</f>
        <v>44565</v>
      </c>
      <c r="D39" s="78">
        <f t="shared" si="7"/>
        <v>45065</v>
      </c>
      <c r="E39" s="78">
        <f t="shared" si="7"/>
        <v>49966</v>
      </c>
      <c r="F39" s="78">
        <f t="shared" si="7"/>
        <v>45067</v>
      </c>
      <c r="G39" s="78">
        <f t="shared" si="7"/>
        <v>45568</v>
      </c>
      <c r="H39" s="78">
        <f t="shared" si="7"/>
        <v>45569</v>
      </c>
      <c r="I39" s="78">
        <f t="shared" si="7"/>
        <v>45570</v>
      </c>
      <c r="J39" s="78">
        <f t="shared" si="7"/>
        <v>45571</v>
      </c>
      <c r="K39" s="78">
        <f t="shared" si="7"/>
        <v>47272</v>
      </c>
      <c r="L39" s="78">
        <f t="shared" si="7"/>
        <v>47273</v>
      </c>
      <c r="M39" s="78">
        <f t="shared" si="7"/>
        <v>46974</v>
      </c>
      <c r="N39" s="71">
        <f t="shared" si="5"/>
        <v>553325</v>
      </c>
      <c r="O39" s="7">
        <f>+N39/$N$15</f>
        <v>0.33173757164440393</v>
      </c>
    </row>
    <row r="40" spans="2:15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0"/>
      <c r="O40" s="7"/>
    </row>
    <row r="41" spans="1:15" ht="15.75">
      <c r="A41" s="38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0"/>
      <c r="O41" s="7"/>
    </row>
    <row r="42" spans="1:15" ht="15">
      <c r="A42" s="18" t="s">
        <v>25</v>
      </c>
      <c r="B42" s="79">
        <f>+'Sample Co. Assump 2013 #1'!B90</f>
        <v>0</v>
      </c>
      <c r="C42" s="79">
        <f>+'Sample Co. Assump 2013 #1'!C90</f>
        <v>0</v>
      </c>
      <c r="D42" s="79">
        <f>+'Sample Co. Assump 2013 #1'!D90</f>
        <v>0</v>
      </c>
      <c r="E42" s="79">
        <f>+'Sample Co. Assump 2013 #1'!E90</f>
        <v>0</v>
      </c>
      <c r="F42" s="79">
        <f>+'Sample Co. Assump 2013 #1'!F90</f>
        <v>0</v>
      </c>
      <c r="G42" s="79">
        <f>+'Sample Co. Assump 2013 #1'!G90</f>
        <v>0</v>
      </c>
      <c r="H42" s="79">
        <f>+'Sample Co. Assump 2013 #1'!H90</f>
        <v>0</v>
      </c>
      <c r="I42" s="79">
        <f>+'Sample Co. Assump 2013 #1'!I90</f>
        <v>0</v>
      </c>
      <c r="J42" s="79">
        <f>+'Sample Co. Assump 2013 #1'!J90</f>
        <v>0</v>
      </c>
      <c r="K42" s="79">
        <f>+'Sample Co. Assump 2013 #1'!K90</f>
        <v>0</v>
      </c>
      <c r="L42" s="79">
        <f>+'Sample Co. Assump 2013 #1'!L90</f>
        <v>0</v>
      </c>
      <c r="M42" s="79">
        <f>+'Sample Co. Assump 2013 #1'!M90</f>
        <v>0</v>
      </c>
      <c r="N42" s="72">
        <f>SUM(B42:M42)</f>
        <v>0</v>
      </c>
      <c r="O42" s="12">
        <f>-(+N42/$N$15)</f>
        <v>0</v>
      </c>
    </row>
    <row r="43" spans="1:15" ht="15">
      <c r="A43" s="20" t="s">
        <v>24</v>
      </c>
      <c r="B43" s="80">
        <f>+'Sample Co. Assump 2013 #1'!B91</f>
        <v>0</v>
      </c>
      <c r="C43" s="80">
        <f>+'Sample Co. Assump 2013 #1'!C91</f>
        <v>0</v>
      </c>
      <c r="D43" s="80">
        <f>+'Sample Co. Assump 2013 #1'!D91</f>
        <v>0</v>
      </c>
      <c r="E43" s="80">
        <f>+'Sample Co. Assump 2013 #1'!E91</f>
        <v>0</v>
      </c>
      <c r="F43" s="80">
        <f>+'Sample Co. Assump 2013 #1'!F91</f>
        <v>0</v>
      </c>
      <c r="G43" s="80">
        <f>+'Sample Co. Assump 2013 #1'!G91</f>
        <v>0</v>
      </c>
      <c r="H43" s="80">
        <f>+'Sample Co. Assump 2013 #1'!H91</f>
        <v>0</v>
      </c>
      <c r="I43" s="80">
        <f>+'Sample Co. Assump 2013 #1'!I91</f>
        <v>0</v>
      </c>
      <c r="J43" s="80">
        <f>+'Sample Co. Assump 2013 #1'!J91</f>
        <v>0</v>
      </c>
      <c r="K43" s="80">
        <f>+'Sample Co. Assump 2013 #1'!K91</f>
        <v>0</v>
      </c>
      <c r="L43" s="80">
        <f>+'Sample Co. Assump 2013 #1'!L91</f>
        <v>0</v>
      </c>
      <c r="M43" s="80">
        <f>+'Sample Co. Assump 2013 #1'!M91</f>
        <v>0</v>
      </c>
      <c r="N43" s="73">
        <f>SUM(B43:M43)</f>
        <v>0</v>
      </c>
      <c r="O43" s="13">
        <f>-(+N43/$N$15)</f>
        <v>0</v>
      </c>
    </row>
    <row r="44" spans="1:15" ht="15">
      <c r="A44" s="20" t="s">
        <v>43</v>
      </c>
      <c r="B44" s="80">
        <f>+'Sample Co. Assump 2013 #1'!B92</f>
        <v>0</v>
      </c>
      <c r="C44" s="80">
        <f>+'Sample Co. Assump 2013 #1'!C92</f>
        <v>0</v>
      </c>
      <c r="D44" s="80">
        <f>+'Sample Co. Assump 2013 #1'!D92</f>
        <v>0</v>
      </c>
      <c r="E44" s="80">
        <f>+'Sample Co. Assump 2013 #1'!E92</f>
        <v>0</v>
      </c>
      <c r="F44" s="80">
        <f>+'Sample Co. Assump 2013 #1'!F92</f>
        <v>0</v>
      </c>
      <c r="G44" s="80">
        <f>+'Sample Co. Assump 2013 #1'!G92</f>
        <v>0</v>
      </c>
      <c r="H44" s="80">
        <f>+'Sample Co. Assump 2013 #1'!H92</f>
        <v>0</v>
      </c>
      <c r="I44" s="80">
        <f>+'Sample Co. Assump 2013 #1'!I92</f>
        <v>0</v>
      </c>
      <c r="J44" s="80">
        <f>+'Sample Co. Assump 2013 #1'!J92</f>
        <v>0</v>
      </c>
      <c r="K44" s="80">
        <f>+'Sample Co. Assump 2013 #1'!K92</f>
        <v>0</v>
      </c>
      <c r="L44" s="80">
        <f>+'Sample Co. Assump 2013 #1'!L92</f>
        <v>0</v>
      </c>
      <c r="M44" s="80">
        <f>+'Sample Co. Assump 2013 #1'!M92</f>
        <v>0</v>
      </c>
      <c r="N44" s="73">
        <f>SUM(B44:M44)</f>
        <v>0</v>
      </c>
      <c r="O44" s="13">
        <f>-(+N44/$N$15)</f>
        <v>0</v>
      </c>
    </row>
    <row r="45" spans="1:15" ht="15">
      <c r="A45" s="20" t="s">
        <v>44</v>
      </c>
      <c r="B45" s="80">
        <f>+'Sample Co. Assump 2013 #1'!B93</f>
        <v>0</v>
      </c>
      <c r="C45" s="80">
        <f>+'Sample Co. Assump 2013 #1'!C93</f>
        <v>0</v>
      </c>
      <c r="D45" s="80">
        <f>+'Sample Co. Assump 2013 #1'!D93</f>
        <v>0</v>
      </c>
      <c r="E45" s="80">
        <f>+'Sample Co. Assump 2013 #1'!E93</f>
        <v>0</v>
      </c>
      <c r="F45" s="80">
        <f>+'Sample Co. Assump 2013 #1'!F93</f>
        <v>0</v>
      </c>
      <c r="G45" s="80">
        <f>+'Sample Co. Assump 2013 #1'!G93</f>
        <v>0</v>
      </c>
      <c r="H45" s="80">
        <f>+'Sample Co. Assump 2013 #1'!H93</f>
        <v>0</v>
      </c>
      <c r="I45" s="80">
        <f>+'Sample Co. Assump 2013 #1'!I93</f>
        <v>0</v>
      </c>
      <c r="J45" s="80">
        <f>+'Sample Co. Assump 2013 #1'!J93</f>
        <v>0</v>
      </c>
      <c r="K45" s="80">
        <f>+'Sample Co. Assump 2013 #1'!K93</f>
        <v>0</v>
      </c>
      <c r="L45" s="80">
        <f>+'Sample Co. Assump 2013 #1'!L93</f>
        <v>0</v>
      </c>
      <c r="M45" s="80">
        <f>+'Sample Co. Assump 2013 #1'!M93</f>
        <v>0</v>
      </c>
      <c r="N45" s="73">
        <f>SUM(B45:M45)</f>
        <v>0</v>
      </c>
      <c r="O45" s="13">
        <f>-(+N45/$N$15)</f>
        <v>0</v>
      </c>
    </row>
    <row r="46" spans="1:15" ht="15.75">
      <c r="A46" s="1" t="s">
        <v>20</v>
      </c>
      <c r="B46" s="74">
        <f>SUM(B42:B45)</f>
        <v>0</v>
      </c>
      <c r="C46" s="74">
        <f aca="true" t="shared" si="8" ref="C46:N46">SUM(C42:C45)</f>
        <v>0</v>
      </c>
      <c r="D46" s="74">
        <f t="shared" si="8"/>
        <v>0</v>
      </c>
      <c r="E46" s="74">
        <f t="shared" si="8"/>
        <v>0</v>
      </c>
      <c r="F46" s="74">
        <f t="shared" si="8"/>
        <v>0</v>
      </c>
      <c r="G46" s="74">
        <f t="shared" si="8"/>
        <v>0</v>
      </c>
      <c r="H46" s="74">
        <f t="shared" si="8"/>
        <v>0</v>
      </c>
      <c r="I46" s="74">
        <f t="shared" si="8"/>
        <v>0</v>
      </c>
      <c r="J46" s="74">
        <f t="shared" si="8"/>
        <v>0</v>
      </c>
      <c r="K46" s="74">
        <f t="shared" si="8"/>
        <v>0</v>
      </c>
      <c r="L46" s="74">
        <f t="shared" si="8"/>
        <v>0</v>
      </c>
      <c r="M46" s="74">
        <f t="shared" si="8"/>
        <v>0</v>
      </c>
      <c r="N46" s="74">
        <f t="shared" si="8"/>
        <v>0</v>
      </c>
      <c r="O46" s="13">
        <f>SUM(O42:O43)</f>
        <v>0</v>
      </c>
    </row>
    <row r="47" spans="2:15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50"/>
      <c r="O47" s="7"/>
    </row>
    <row r="48" spans="1:15" ht="15.75">
      <c r="A48" s="1" t="s">
        <v>21</v>
      </c>
      <c r="B48" s="11">
        <f aca="true" t="shared" si="9" ref="B48:M48">+B25-B39+B46</f>
        <v>-12665</v>
      </c>
      <c r="C48" s="11">
        <f t="shared" si="9"/>
        <v>-12365</v>
      </c>
      <c r="D48" s="11">
        <f t="shared" si="9"/>
        <v>19013.000000000015</v>
      </c>
      <c r="E48" s="11">
        <f t="shared" si="9"/>
        <v>14112.000000000015</v>
      </c>
      <c r="F48" s="11">
        <f t="shared" si="9"/>
        <v>19011.000000000015</v>
      </c>
      <c r="G48" s="11">
        <f t="shared" si="9"/>
        <v>18510.000000000015</v>
      </c>
      <c r="H48" s="11">
        <f t="shared" si="9"/>
        <v>71107.7</v>
      </c>
      <c r="I48" s="11">
        <f t="shared" si="9"/>
        <v>71106.7</v>
      </c>
      <c r="J48" s="11">
        <f t="shared" si="9"/>
        <v>146019</v>
      </c>
      <c r="K48" s="11">
        <f t="shared" si="9"/>
        <v>144318</v>
      </c>
      <c r="L48" s="11">
        <f t="shared" si="9"/>
        <v>64622</v>
      </c>
      <c r="M48" s="11">
        <f t="shared" si="9"/>
        <v>-14774</v>
      </c>
      <c r="N48" s="75">
        <f>SUM(B48:M48)</f>
        <v>528015.4</v>
      </c>
      <c r="O48" s="28">
        <f>+N48/$N$15</f>
        <v>0.3165635866567544</v>
      </c>
    </row>
    <row r="49" spans="1:15" ht="16.5" thickBot="1">
      <c r="A49" s="1" t="s">
        <v>41</v>
      </c>
      <c r="B49" s="27">
        <f>+B48</f>
        <v>-12665</v>
      </c>
      <c r="C49" s="27">
        <f>+B49+C48</f>
        <v>-25030</v>
      </c>
      <c r="D49" s="27">
        <f aca="true" t="shared" si="10" ref="D49:M49">+C49+D48</f>
        <v>-6016.999999999985</v>
      </c>
      <c r="E49" s="27">
        <f t="shared" si="10"/>
        <v>8095.000000000029</v>
      </c>
      <c r="F49" s="27">
        <f t="shared" si="10"/>
        <v>27106.000000000044</v>
      </c>
      <c r="G49" s="27">
        <f t="shared" si="10"/>
        <v>45616.00000000006</v>
      </c>
      <c r="H49" s="27">
        <f t="shared" si="10"/>
        <v>116723.70000000006</v>
      </c>
      <c r="I49" s="27">
        <f t="shared" si="10"/>
        <v>187830.40000000005</v>
      </c>
      <c r="J49" s="27">
        <f t="shared" si="10"/>
        <v>333849.4</v>
      </c>
      <c r="K49" s="27">
        <f t="shared" si="10"/>
        <v>478167.4</v>
      </c>
      <c r="L49" s="27">
        <f t="shared" si="10"/>
        <v>542789.4</v>
      </c>
      <c r="M49" s="27">
        <f t="shared" si="10"/>
        <v>528015.4</v>
      </c>
      <c r="N49" s="29"/>
      <c r="O49" s="26"/>
    </row>
    <row r="50" spans="14:15" ht="15.75" thickTop="1">
      <c r="N50" s="133"/>
      <c r="O50" s="134"/>
    </row>
    <row r="52" ht="15.75">
      <c r="N52" s="135"/>
    </row>
  </sheetData>
  <sheetProtection/>
  <mergeCells count="2">
    <mergeCell ref="A1:O1"/>
    <mergeCell ref="A2:O2"/>
  </mergeCells>
  <printOptions/>
  <pageMargins left="0.2" right="0.24" top="0.4" bottom="0.6" header="0.25" footer="0.2"/>
  <pageSetup fitToHeight="4" horizontalDpi="300" verticalDpi="300" orientation="landscape" paperSize="5" scale="55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R60"/>
  <sheetViews>
    <sheetView zoomScale="85" zoomScaleNormal="85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48" sqref="K48"/>
    </sheetView>
  </sheetViews>
  <sheetFormatPr defaultColWidth="7.10546875" defaultRowHeight="15"/>
  <cols>
    <col min="1" max="1" width="0.10546875" style="81" customWidth="1"/>
    <col min="2" max="2" width="27.3359375" style="81" customWidth="1"/>
    <col min="3" max="3" width="7.5546875" style="81" hidden="1" customWidth="1"/>
    <col min="4" max="4" width="8.6640625" style="81" hidden="1" customWidth="1"/>
    <col min="5" max="5" width="8.3359375" style="81" customWidth="1"/>
    <col min="6" max="6" width="8.77734375" style="81" bestFit="1" customWidth="1"/>
    <col min="7" max="8" width="8.6640625" style="81" bestFit="1" customWidth="1"/>
    <col min="9" max="10" width="9.77734375" style="81" bestFit="1" customWidth="1"/>
    <col min="11" max="11" width="10.10546875" style="81" bestFit="1" customWidth="1"/>
    <col min="12" max="12" width="9.77734375" style="81" bestFit="1" customWidth="1"/>
    <col min="13" max="15" width="10.10546875" style="81" bestFit="1" customWidth="1"/>
    <col min="16" max="16" width="9.5546875" style="81" customWidth="1"/>
    <col min="17" max="17" width="1.77734375" style="81" customWidth="1"/>
    <col min="18" max="18" width="10.10546875" style="81" bestFit="1" customWidth="1"/>
    <col min="19" max="19" width="7.10546875" style="81" customWidth="1"/>
    <col min="20" max="20" width="7.77734375" style="81" customWidth="1"/>
    <col min="21" max="21" width="7.10546875" style="81" customWidth="1"/>
    <col min="22" max="22" width="7.3359375" style="81" customWidth="1"/>
    <col min="23" max="16384" width="7.10546875" style="81" customWidth="1"/>
  </cols>
  <sheetData>
    <row r="1" ht="12.75" customHeight="1"/>
    <row r="2" spans="2:16" ht="15.75">
      <c r="B2" s="82"/>
      <c r="E2" s="140" t="s">
        <v>149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3:16" ht="15.75">
      <c r="C3" s="83"/>
      <c r="D3" s="83"/>
      <c r="E3" s="140" t="s">
        <v>100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2:10" ht="14.25" customHeight="1">
      <c r="B4" s="105"/>
      <c r="E4" s="84"/>
      <c r="F4" s="84"/>
      <c r="G4" s="84"/>
      <c r="H4" s="85"/>
      <c r="J4" s="85"/>
    </row>
    <row r="5" ht="12.75">
      <c r="B5" s="105"/>
    </row>
    <row r="6" spans="1:18" s="88" customFormat="1" ht="15">
      <c r="A6" s="86"/>
      <c r="B6" s="86"/>
      <c r="C6" s="86" t="s">
        <v>83</v>
      </c>
      <c r="D6" s="87"/>
      <c r="E6" s="130" t="s">
        <v>101</v>
      </c>
      <c r="F6" s="130" t="s">
        <v>103</v>
      </c>
      <c r="G6" s="130" t="s">
        <v>104</v>
      </c>
      <c r="H6" s="130" t="s">
        <v>105</v>
      </c>
      <c r="I6" s="130" t="s">
        <v>106</v>
      </c>
      <c r="J6" s="130" t="s">
        <v>107</v>
      </c>
      <c r="K6" s="130" t="s">
        <v>108</v>
      </c>
      <c r="L6" s="130" t="s">
        <v>109</v>
      </c>
      <c r="M6" s="130" t="s">
        <v>110</v>
      </c>
      <c r="N6" s="130" t="s">
        <v>111</v>
      </c>
      <c r="O6" s="130" t="s">
        <v>112</v>
      </c>
      <c r="P6" s="130" t="s">
        <v>113</v>
      </c>
      <c r="Q6" s="86"/>
      <c r="R6" s="86"/>
    </row>
    <row r="7" spans="1:20" s="88" customFormat="1" ht="15">
      <c r="A7" s="86"/>
      <c r="B7" s="86"/>
      <c r="C7" s="89" t="s">
        <v>84</v>
      </c>
      <c r="D7" s="90" t="s">
        <v>85</v>
      </c>
      <c r="E7" s="131" t="s">
        <v>102</v>
      </c>
      <c r="F7" s="131" t="s">
        <v>102</v>
      </c>
      <c r="G7" s="131" t="s">
        <v>102</v>
      </c>
      <c r="H7" s="131" t="s">
        <v>102</v>
      </c>
      <c r="I7" s="131" t="s">
        <v>102</v>
      </c>
      <c r="J7" s="131" t="s">
        <v>102</v>
      </c>
      <c r="K7" s="131" t="s">
        <v>102</v>
      </c>
      <c r="L7" s="131" t="s">
        <v>102</v>
      </c>
      <c r="M7" s="131" t="s">
        <v>102</v>
      </c>
      <c r="N7" s="131" t="s">
        <v>102</v>
      </c>
      <c r="O7" s="131" t="s">
        <v>102</v>
      </c>
      <c r="P7" s="131" t="s">
        <v>102</v>
      </c>
      <c r="Q7" s="91"/>
      <c r="R7" s="89" t="s">
        <v>86</v>
      </c>
      <c r="S7" s="86"/>
      <c r="T7" s="86"/>
    </row>
    <row r="8" spans="1:44" ht="15">
      <c r="A8" s="86" t="s">
        <v>114</v>
      </c>
      <c r="B8" s="92"/>
      <c r="C8" s="93"/>
      <c r="D8" s="94"/>
      <c r="E8" s="95">
        <v>23487</v>
      </c>
      <c r="F8" s="95">
        <f aca="true" t="shared" si="0" ref="F8:P8">E36</f>
        <v>-9181.660000000003</v>
      </c>
      <c r="G8" s="95">
        <f t="shared" si="0"/>
        <v>-16281.660000000003</v>
      </c>
      <c r="H8" s="95">
        <f t="shared" si="0"/>
        <v>-29146.660000000003</v>
      </c>
      <c r="I8" s="95">
        <f t="shared" si="0"/>
        <v>-31134.660000000003</v>
      </c>
      <c r="J8" s="95">
        <f t="shared" si="0"/>
        <v>-12123.659999999989</v>
      </c>
      <c r="K8" s="95">
        <f t="shared" si="0"/>
        <v>6386.340000000026</v>
      </c>
      <c r="L8" s="95">
        <f t="shared" si="0"/>
        <v>24895.34000000004</v>
      </c>
      <c r="M8" s="95">
        <f t="shared" si="0"/>
        <v>69437.04000000002</v>
      </c>
      <c r="N8" s="95">
        <f t="shared" si="0"/>
        <v>140542.74000000005</v>
      </c>
      <c r="O8" s="95">
        <f t="shared" si="0"/>
        <v>247025.74000000005</v>
      </c>
      <c r="P8" s="95">
        <f t="shared" si="0"/>
        <v>391342.74000000005</v>
      </c>
      <c r="Q8" s="95"/>
      <c r="R8" s="95">
        <f>+E8</f>
        <v>23487</v>
      </c>
      <c r="S8" s="96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44" ht="14.25">
      <c r="A9" s="92"/>
      <c r="B9" s="92"/>
      <c r="C9" s="93"/>
      <c r="D9" s="94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6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</row>
    <row r="10" spans="1:44" ht="15">
      <c r="A10" s="86" t="s">
        <v>87</v>
      </c>
      <c r="B10" s="92"/>
      <c r="C10" s="93"/>
      <c r="D10" s="94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6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</row>
    <row r="11" spans="1:44" ht="15">
      <c r="A11" s="92"/>
      <c r="B11" s="86" t="s">
        <v>88</v>
      </c>
      <c r="C11" s="93"/>
      <c r="D11" s="94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S11" s="96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</row>
    <row r="12" spans="1:44" ht="14.25">
      <c r="A12" s="92"/>
      <c r="B12" s="92" t="s">
        <v>115</v>
      </c>
      <c r="C12" s="93"/>
      <c r="D12" s="94"/>
      <c r="E12" s="99">
        <v>45515</v>
      </c>
      <c r="F12" s="99">
        <f>'Sample Co. 2013 IS #1'!B15*0.5</f>
        <v>40250</v>
      </c>
      <c r="G12" s="99">
        <f>'Sample Co. 2013 IS #1'!C15*0.5</f>
        <v>40250</v>
      </c>
      <c r="H12" s="99">
        <f>'Sample Co. 2013 IS #1'!D15*0.5</f>
        <v>56350.00000000001</v>
      </c>
      <c r="I12" s="99">
        <f>'Sample Co. 2013 IS #1'!E15*0.5</f>
        <v>56350.00000000001</v>
      </c>
      <c r="J12" s="99">
        <f>'Sample Co. 2013 IS #1'!F15*0.5</f>
        <v>56350.00000000001</v>
      </c>
      <c r="K12" s="99">
        <f>'Sample Co. 2013 IS #1'!G15*0.5</f>
        <v>56350.00000000001</v>
      </c>
      <c r="L12" s="99">
        <f>'Sample Co. 2013 IS #1'!H15*0.5</f>
        <v>82915</v>
      </c>
      <c r="M12" s="99">
        <f>'Sample Co. 2013 IS #1'!I15*0.5</f>
        <v>82915</v>
      </c>
      <c r="N12" s="99">
        <f>'Sample Co. 2013 IS #1'!J15*0.5</f>
        <v>120750</v>
      </c>
      <c r="O12" s="99">
        <f>'Sample Co. 2013 IS #1'!K15*0.5</f>
        <v>120750</v>
      </c>
      <c r="P12" s="99">
        <f>'Sample Co. 2013 IS #1'!L15*0.5</f>
        <v>80500</v>
      </c>
      <c r="Q12" s="98"/>
      <c r="R12" s="100">
        <f>SUM(E12:Q12)</f>
        <v>839245</v>
      </c>
      <c r="S12" s="96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</row>
    <row r="13" spans="1:44" ht="14.25">
      <c r="A13" s="92"/>
      <c r="B13" s="92" t="s">
        <v>116</v>
      </c>
      <c r="C13" s="93"/>
      <c r="D13" s="94"/>
      <c r="E13" s="99">
        <v>14176.34</v>
      </c>
      <c r="F13" s="99">
        <v>45515</v>
      </c>
      <c r="G13" s="99">
        <f>'Sample Co. 2013 IS #1'!B15*0.5</f>
        <v>40250</v>
      </c>
      <c r="H13" s="99">
        <f>'Sample Co. 2013 IS #1'!C15*0.5</f>
        <v>40250</v>
      </c>
      <c r="I13" s="99">
        <f>'Sample Co. 2013 IS #1'!D15*0.5</f>
        <v>56350.00000000001</v>
      </c>
      <c r="J13" s="99">
        <f>'Sample Co. 2013 IS #1'!E15*0.5</f>
        <v>56350.00000000001</v>
      </c>
      <c r="K13" s="99">
        <f>'Sample Co. 2013 IS #1'!F15*0.5</f>
        <v>56350.00000000001</v>
      </c>
      <c r="L13" s="99">
        <f>'Sample Co. 2013 IS #1'!G15*0.5</f>
        <v>56350.00000000001</v>
      </c>
      <c r="M13" s="99">
        <f>'Sample Co. 2013 IS #1'!H15*0.5</f>
        <v>82915</v>
      </c>
      <c r="N13" s="99">
        <f>'Sample Co. 2013 IS #1'!I15*0.5</f>
        <v>82915</v>
      </c>
      <c r="O13" s="99">
        <f>'Sample Co. 2013 IS #1'!J15*0.5</f>
        <v>120750</v>
      </c>
      <c r="P13" s="99">
        <f>'Sample Co. 2013 IS #1'!K15*0.5</f>
        <v>120750</v>
      </c>
      <c r="Q13" s="98"/>
      <c r="R13" s="100">
        <f>SUM(E13:Q13)</f>
        <v>772921.3400000001</v>
      </c>
      <c r="S13" s="96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</row>
    <row r="14" spans="1:44" ht="14.25">
      <c r="A14" s="92"/>
      <c r="B14" s="92"/>
      <c r="C14" s="101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96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</row>
    <row r="15" spans="1:44" ht="14.25">
      <c r="A15" s="92"/>
      <c r="B15" s="92" t="s">
        <v>89</v>
      </c>
      <c r="C15" s="93">
        <f>SUM(C11:C13)</f>
        <v>0</v>
      </c>
      <c r="D15" s="94">
        <f>SUM(D11:D13)</f>
        <v>0</v>
      </c>
      <c r="E15" s="95">
        <f aca="true" t="shared" si="1" ref="E15:P15">SUM(E11:E14)</f>
        <v>59691.34</v>
      </c>
      <c r="F15" s="95">
        <f t="shared" si="1"/>
        <v>85765</v>
      </c>
      <c r="G15" s="95">
        <f t="shared" si="1"/>
        <v>80500</v>
      </c>
      <c r="H15" s="95">
        <f t="shared" si="1"/>
        <v>96600</v>
      </c>
      <c r="I15" s="95">
        <f t="shared" si="1"/>
        <v>112700.00000000001</v>
      </c>
      <c r="J15" s="95">
        <f t="shared" si="1"/>
        <v>112700.00000000001</v>
      </c>
      <c r="K15" s="95">
        <f t="shared" si="1"/>
        <v>112700.00000000001</v>
      </c>
      <c r="L15" s="95">
        <f t="shared" si="1"/>
        <v>139265</v>
      </c>
      <c r="M15" s="95">
        <f t="shared" si="1"/>
        <v>165830</v>
      </c>
      <c r="N15" s="95">
        <f t="shared" si="1"/>
        <v>203665</v>
      </c>
      <c r="O15" s="95">
        <f t="shared" si="1"/>
        <v>241500</v>
      </c>
      <c r="P15" s="95">
        <f t="shared" si="1"/>
        <v>201250</v>
      </c>
      <c r="Q15" s="95"/>
      <c r="R15" s="95">
        <f>SUM(R11:R14)</f>
        <v>1612166.34</v>
      </c>
      <c r="S15" s="96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14.25">
      <c r="A16" s="92"/>
      <c r="B16" s="92"/>
      <c r="C16" s="93"/>
      <c r="D16" s="9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6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:44" ht="15">
      <c r="A17" s="86" t="s">
        <v>90</v>
      </c>
      <c r="B17" s="92"/>
      <c r="C17" s="93"/>
      <c r="D17" s="94"/>
      <c r="E17" s="103"/>
      <c r="F17" s="98"/>
      <c r="G17" s="98"/>
      <c r="H17" s="104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6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spans="1:44" ht="15">
      <c r="A18" s="92"/>
      <c r="B18" s="86" t="str">
        <f>'Sample Co. 2013 IS #1'!A18</f>
        <v>Direct Labor (40% of Sales )</v>
      </c>
      <c r="C18" s="93"/>
      <c r="D18" s="94"/>
      <c r="E18" s="99">
        <f>'Sample Co. 2013 IS #1'!B18</f>
        <v>31395</v>
      </c>
      <c r="F18" s="99">
        <f>'Sample Co. 2013 IS #1'!C18</f>
        <v>31395</v>
      </c>
      <c r="G18" s="99">
        <f>'Sample Co. 2013 IS #1'!D18</f>
        <v>31395</v>
      </c>
      <c r="H18" s="99">
        <f>'Sample Co. 2013 IS #1'!E18</f>
        <v>31395</v>
      </c>
      <c r="I18" s="99">
        <f>'Sample Co. 2013 IS #1'!F18</f>
        <v>31395</v>
      </c>
      <c r="J18" s="99">
        <f>'Sample Co. 2013 IS #1'!G18</f>
        <v>31395</v>
      </c>
      <c r="K18" s="99">
        <f>'Sample Co. 2013 IS #1'!H18</f>
        <v>31395</v>
      </c>
      <c r="L18" s="99">
        <f>'Sample Co. 2013 IS #1'!I18</f>
        <v>31395</v>
      </c>
      <c r="M18" s="99">
        <f>'Sample Co. 2013 IS #1'!J18</f>
        <v>31395</v>
      </c>
      <c r="N18" s="99">
        <f>'Sample Co. 2013 IS #1'!K18</f>
        <v>31395</v>
      </c>
      <c r="O18" s="99">
        <f>'Sample Co. 2013 IS #1'!L18</f>
        <v>31395</v>
      </c>
      <c r="P18" s="99">
        <f>'Sample Co. 2013 IS #1'!M18</f>
        <v>31395</v>
      </c>
      <c r="Q18" s="98"/>
      <c r="R18" s="100">
        <f>SUM(E18:Q18)</f>
        <v>376740</v>
      </c>
      <c r="S18" s="96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</row>
    <row r="19" spans="1:44" ht="15">
      <c r="A19" s="92"/>
      <c r="B19" s="86" t="str">
        <f>'Sample Co. 2013 IS #1'!A19</f>
        <v>Subcontract Labor ( X % of Sales)</v>
      </c>
      <c r="C19" s="93"/>
      <c r="D19" s="94"/>
      <c r="E19" s="99">
        <f>'Sample Co. 2013 IS #1'!B19</f>
        <v>0</v>
      </c>
      <c r="F19" s="99">
        <f>'Sample Co. 2013 IS #1'!C19</f>
        <v>0</v>
      </c>
      <c r="G19" s="99">
        <f>'Sample Co. 2013 IS #1'!D19</f>
        <v>0</v>
      </c>
      <c r="H19" s="99">
        <f>'Sample Co. 2013 IS #1'!E19</f>
        <v>0</v>
      </c>
      <c r="I19" s="99">
        <f>'Sample Co. 2013 IS #1'!F19</f>
        <v>0</v>
      </c>
      <c r="J19" s="99">
        <f>'Sample Co. 2013 IS #1'!G19</f>
        <v>0</v>
      </c>
      <c r="K19" s="99">
        <f>'Sample Co. 2013 IS #1'!H19</f>
        <v>0</v>
      </c>
      <c r="L19" s="99">
        <f>'Sample Co. 2013 IS #1'!I19</f>
        <v>0</v>
      </c>
      <c r="M19" s="99">
        <f>'Sample Co. 2013 IS #1'!J19</f>
        <v>0</v>
      </c>
      <c r="N19" s="99">
        <f>'Sample Co. 2013 IS #1'!K19</f>
        <v>0</v>
      </c>
      <c r="O19" s="99">
        <f>'Sample Co. 2013 IS #1'!L19</f>
        <v>0</v>
      </c>
      <c r="P19" s="99">
        <f>'Sample Co. 2013 IS #1'!M19</f>
        <v>0</v>
      </c>
      <c r="Q19" s="98"/>
      <c r="R19" s="100">
        <f>SUM(E19:Q19)</f>
        <v>0</v>
      </c>
      <c r="S19" s="96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1:44" ht="15">
      <c r="A20" s="92"/>
      <c r="B20" s="86" t="str">
        <f>'Sample Co. 2013 IS #1'!A20</f>
        <v>Materials (20% of Sales)</v>
      </c>
      <c r="C20" s="93"/>
      <c r="D20" s="94"/>
      <c r="E20" s="99">
        <f>'Sample Co. 2013 IS #1'!B20</f>
        <v>16100</v>
      </c>
      <c r="F20" s="99">
        <f>'Sample Co. 2013 IS #1'!B20</f>
        <v>16100</v>
      </c>
      <c r="G20" s="99">
        <f>'Sample Co. 2013 IS #1'!D20</f>
        <v>16100</v>
      </c>
      <c r="H20" s="99">
        <f>'Sample Co. 2013 IS #1'!D20</f>
        <v>16100</v>
      </c>
      <c r="I20" s="99">
        <f>'Sample Co. 2013 IS #1'!E20</f>
        <v>16100</v>
      </c>
      <c r="J20" s="99">
        <f>'Sample Co. 2013 IS #1'!F20</f>
        <v>16100</v>
      </c>
      <c r="K20" s="99">
        <f>'Sample Co. 2013 IS #1'!H20</f>
        <v>16100</v>
      </c>
      <c r="L20" s="99">
        <f>'Sample Co. 2013 IS #1'!H20</f>
        <v>16100</v>
      </c>
      <c r="M20" s="99">
        <f>'Sample Co. 2013 IS #1'!J20</f>
        <v>16100</v>
      </c>
      <c r="N20" s="99">
        <f>'Sample Co. 2013 IS #1'!K20</f>
        <v>16100</v>
      </c>
      <c r="O20" s="99">
        <f>'Sample Co. 2013 IS #1'!L20</f>
        <v>16100</v>
      </c>
      <c r="P20" s="99">
        <f>'Sample Co. 2013 IS #1'!M20</f>
        <v>16100</v>
      </c>
      <c r="Q20" s="98"/>
      <c r="R20" s="100">
        <f>SUM(E20:Q20)</f>
        <v>193200</v>
      </c>
      <c r="S20" s="96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ht="15">
      <c r="A21" s="92"/>
      <c r="B21" s="86" t="str">
        <f>'Sample Co. 2013 IS #1'!A21</f>
        <v>Other Job Costs (1% of Sales)</v>
      </c>
      <c r="C21" s="93"/>
      <c r="D21" s="94"/>
      <c r="E21" s="99"/>
      <c r="F21" s="99">
        <f>'Sample Co. 2013 IS #1'!B21</f>
        <v>805</v>
      </c>
      <c r="G21" s="99">
        <f>'Sample Co. 2013 IS #1'!C21</f>
        <v>805</v>
      </c>
      <c r="H21" s="99">
        <f>'Sample Co. 2013 IS #1'!D21</f>
        <v>1127.0000000000002</v>
      </c>
      <c r="I21" s="99">
        <f>'Sample Co. 2013 IS #1'!E21</f>
        <v>1127.0000000000002</v>
      </c>
      <c r="J21" s="99">
        <f>'Sample Co. 2013 IS #1'!F21</f>
        <v>1127.0000000000002</v>
      </c>
      <c r="K21" s="99">
        <f>'Sample Co. 2013 IS #1'!G21</f>
        <v>1127.0000000000002</v>
      </c>
      <c r="L21" s="99">
        <f>'Sample Co. 2013 IS #1'!H21</f>
        <v>1658.3</v>
      </c>
      <c r="M21" s="99">
        <f>'Sample Co. 2013 IS #1'!I21</f>
        <v>1658.3</v>
      </c>
      <c r="N21" s="99">
        <f>'Sample Co. 2013 IS #1'!J21</f>
        <v>2415</v>
      </c>
      <c r="O21" s="99">
        <f>'Sample Co. 2013 IS #1'!K21</f>
        <v>2415</v>
      </c>
      <c r="P21" s="99">
        <f>'Sample Co. 2013 IS #1'!L21</f>
        <v>1610</v>
      </c>
      <c r="Q21" s="98"/>
      <c r="R21" s="100">
        <f>SUM(E21:Q21)</f>
        <v>15874.6</v>
      </c>
      <c r="S21" s="96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spans="1:44" ht="15">
      <c r="A22" s="92"/>
      <c r="B22" s="86"/>
      <c r="C22" s="93"/>
      <c r="D22" s="94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8"/>
      <c r="R22" s="100"/>
      <c r="S22" s="96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</row>
    <row r="23" spans="1:44" ht="15">
      <c r="A23" s="92"/>
      <c r="B23" s="86" t="s">
        <v>117</v>
      </c>
      <c r="C23" s="93"/>
      <c r="D23" s="9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8"/>
      <c r="R23" s="100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1:44" ht="14.25">
      <c r="A24" s="92"/>
      <c r="B24" s="92" t="str">
        <f>'Sample Co. 2013 IS #1'!A28</f>
        <v>Total Automobile Expense</v>
      </c>
      <c r="C24" s="93"/>
      <c r="D24" s="94"/>
      <c r="E24" s="99">
        <f>'Sample Co. 2013 IS #1'!B28</f>
        <v>2550</v>
      </c>
      <c r="F24" s="99">
        <f>'Sample Co. 2013 IS #1'!C28</f>
        <v>2250</v>
      </c>
      <c r="G24" s="99">
        <f>'Sample Co. 2013 IS #1'!D28</f>
        <v>2250</v>
      </c>
      <c r="H24" s="99">
        <f>'Sample Co. 2013 IS #1'!E28</f>
        <v>2250</v>
      </c>
      <c r="I24" s="99">
        <f>'Sample Co. 2013 IS #1'!F28</f>
        <v>2250</v>
      </c>
      <c r="J24" s="99">
        <f>'Sample Co. 2013 IS #1'!G28</f>
        <v>2750</v>
      </c>
      <c r="K24" s="99">
        <f>'Sample Co. 2013 IS #1'!H28</f>
        <v>2750</v>
      </c>
      <c r="L24" s="99">
        <f>'Sample Co. 2013 IS #1'!I28</f>
        <v>2750</v>
      </c>
      <c r="M24" s="99">
        <f>'Sample Co. 2013 IS #1'!J28</f>
        <v>2750</v>
      </c>
      <c r="N24" s="99">
        <f>'Sample Co. 2013 IS #1'!K28</f>
        <v>2750</v>
      </c>
      <c r="O24" s="99">
        <f>'Sample Co. 2013 IS #1'!L28</f>
        <v>2750</v>
      </c>
      <c r="P24" s="99">
        <f>'Sample Co. 2013 IS #1'!M28</f>
        <v>2450</v>
      </c>
      <c r="Q24" s="98"/>
      <c r="R24" s="100">
        <f aca="true" t="shared" si="2" ref="R24:R32">SUM(E24:Q24)</f>
        <v>30500</v>
      </c>
      <c r="S24" s="96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1:44" ht="14.25">
      <c r="A25" s="92"/>
      <c r="B25" s="92" t="str">
        <f>'Sample Co. 2013 IS #1'!A29</f>
        <v>Total Insurance Expense</v>
      </c>
      <c r="C25" s="93"/>
      <c r="D25" s="94"/>
      <c r="E25" s="99">
        <f>'Sample Co. 2013 IS #1'!B29</f>
        <v>1275</v>
      </c>
      <c r="F25" s="99">
        <f>'Sample Co. 2013 IS #1'!C29</f>
        <v>1275</v>
      </c>
      <c r="G25" s="99">
        <f>'Sample Co. 2013 IS #1'!D29</f>
        <v>1275</v>
      </c>
      <c r="H25" s="99">
        <f>'Sample Co. 2013 IS #1'!E29</f>
        <v>1276</v>
      </c>
      <c r="I25" s="99">
        <f>'Sample Co. 2013 IS #1'!F29</f>
        <v>1277</v>
      </c>
      <c r="J25" s="99">
        <f>'Sample Co. 2013 IS #1'!G29</f>
        <v>1278</v>
      </c>
      <c r="K25" s="99">
        <f>'Sample Co. 2013 IS #1'!H29</f>
        <v>1279</v>
      </c>
      <c r="L25" s="99">
        <f>'Sample Co. 2013 IS #1'!I29</f>
        <v>1280</v>
      </c>
      <c r="M25" s="99">
        <f>'Sample Co. 2013 IS #1'!J29</f>
        <v>1281</v>
      </c>
      <c r="N25" s="99">
        <f>'Sample Co. 2013 IS #1'!K29</f>
        <v>1282</v>
      </c>
      <c r="O25" s="99">
        <f>'Sample Co. 2013 IS #1'!L29</f>
        <v>1283</v>
      </c>
      <c r="P25" s="99">
        <f>'Sample Co. 2013 IS #1'!M29</f>
        <v>1284</v>
      </c>
      <c r="Q25" s="98"/>
      <c r="R25" s="100">
        <f t="shared" si="2"/>
        <v>15345</v>
      </c>
      <c r="S25" s="96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</row>
    <row r="26" spans="1:44" ht="14.25">
      <c r="A26" s="92"/>
      <c r="B26" s="92" t="str">
        <f>'Sample Co. 2013 IS #1'!A30</f>
        <v>Total Personnel Expense</v>
      </c>
      <c r="C26" s="93"/>
      <c r="D26" s="94"/>
      <c r="E26" s="99">
        <f>'Sample Co. 2013 IS #1'!B30</f>
        <v>1150</v>
      </c>
      <c r="F26" s="99">
        <f>'Sample Co. 2013 IS #1'!C30</f>
        <v>1150</v>
      </c>
      <c r="G26" s="99">
        <f>'Sample Co. 2013 IS #1'!D30</f>
        <v>1150</v>
      </c>
      <c r="H26" s="99">
        <f>'Sample Co. 2013 IS #1'!E30</f>
        <v>1150</v>
      </c>
      <c r="I26" s="99">
        <f>'Sample Co. 2013 IS #1'!F30</f>
        <v>1150</v>
      </c>
      <c r="J26" s="99">
        <f>'Sample Co. 2013 IS #1'!G30</f>
        <v>1150</v>
      </c>
      <c r="K26" s="99">
        <f>'Sample Co. 2013 IS #1'!H30</f>
        <v>1150</v>
      </c>
      <c r="L26" s="99">
        <f>'Sample Co. 2013 IS #1'!I30</f>
        <v>1150</v>
      </c>
      <c r="M26" s="99">
        <f>'Sample Co. 2013 IS #1'!J30</f>
        <v>1150</v>
      </c>
      <c r="N26" s="99">
        <f>'Sample Co. 2013 IS #1'!K30</f>
        <v>2850</v>
      </c>
      <c r="O26" s="99">
        <f>'Sample Co. 2013 IS #1'!L30</f>
        <v>2850</v>
      </c>
      <c r="P26" s="99">
        <f>'Sample Co. 2013 IS #1'!M30</f>
        <v>2850</v>
      </c>
      <c r="Q26" s="98"/>
      <c r="R26" s="100">
        <f t="shared" si="2"/>
        <v>18900</v>
      </c>
      <c r="S26" s="96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</row>
    <row r="27" spans="1:44" ht="14.25">
      <c r="A27" s="92"/>
      <c r="B27" s="92" t="str">
        <f>'Sample Co. 2013 IS #1'!A31</f>
        <v>Total Professional Fees</v>
      </c>
      <c r="C27" s="93"/>
      <c r="D27" s="94"/>
      <c r="E27" s="99">
        <f>'Sample Co. 2013 IS #1'!B31</f>
        <v>9600</v>
      </c>
      <c r="F27" s="99">
        <f>'Sample Co. 2013 IS #1'!C31</f>
        <v>9600</v>
      </c>
      <c r="G27" s="99">
        <f>'Sample Co. 2013 IS #1'!D31</f>
        <v>9600</v>
      </c>
      <c r="H27" s="99">
        <f>'Sample Co. 2013 IS #1'!E31</f>
        <v>14500</v>
      </c>
      <c r="I27" s="99">
        <f>'Sample Co. 2013 IS #1'!F31</f>
        <v>9600</v>
      </c>
      <c r="J27" s="99">
        <f>'Sample Co. 2013 IS #1'!G31</f>
        <v>9600</v>
      </c>
      <c r="K27" s="99">
        <f>'Sample Co. 2013 IS #1'!H31</f>
        <v>9600</v>
      </c>
      <c r="L27" s="99">
        <f>'Sample Co. 2013 IS #1'!I31</f>
        <v>9600</v>
      </c>
      <c r="M27" s="99">
        <f>'Sample Co. 2013 IS #1'!J31</f>
        <v>9600</v>
      </c>
      <c r="N27" s="99">
        <f>'Sample Co. 2013 IS #1'!K31</f>
        <v>9600</v>
      </c>
      <c r="O27" s="99">
        <f>'Sample Co. 2013 IS #1'!L31</f>
        <v>9600</v>
      </c>
      <c r="P27" s="99">
        <f>'Sample Co. 2013 IS #1'!M31</f>
        <v>9600</v>
      </c>
      <c r="Q27" s="98"/>
      <c r="R27" s="100">
        <f t="shared" si="2"/>
        <v>120100</v>
      </c>
      <c r="S27" s="96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</row>
    <row r="28" spans="1:44" ht="15" customHeight="1">
      <c r="A28" s="92"/>
      <c r="B28" s="92" t="str">
        <f>'Sample Co. 2013 IS #1'!A32</f>
        <v>Total Utilities &amp; Phone</v>
      </c>
      <c r="C28" s="93"/>
      <c r="D28" s="94"/>
      <c r="E28" s="99">
        <f>'Sample Co. 2013 IS #1'!B32</f>
        <v>760</v>
      </c>
      <c r="F28" s="99">
        <f>'Sample Co. 2013 IS #1'!C32</f>
        <v>760</v>
      </c>
      <c r="G28" s="99">
        <f>'Sample Co. 2013 IS #1'!D32</f>
        <v>760</v>
      </c>
      <c r="H28" s="99">
        <f>'Sample Co. 2013 IS #1'!E32</f>
        <v>760</v>
      </c>
      <c r="I28" s="99">
        <f>'Sample Co. 2013 IS #1'!F32</f>
        <v>760</v>
      </c>
      <c r="J28" s="99">
        <f>'Sample Co. 2013 IS #1'!G32</f>
        <v>760</v>
      </c>
      <c r="K28" s="99">
        <f>'Sample Co. 2013 IS #1'!H32</f>
        <v>760</v>
      </c>
      <c r="L28" s="99">
        <f>'Sample Co. 2013 IS #1'!I32</f>
        <v>760</v>
      </c>
      <c r="M28" s="99">
        <f>'Sample Co. 2013 IS #1'!J32</f>
        <v>760</v>
      </c>
      <c r="N28" s="99">
        <f>'Sample Co. 2013 IS #1'!K32</f>
        <v>760</v>
      </c>
      <c r="O28" s="99">
        <f>'Sample Co. 2013 IS #1'!L32</f>
        <v>760</v>
      </c>
      <c r="P28" s="99">
        <f>'Sample Co. 2013 IS #1'!M32</f>
        <v>760</v>
      </c>
      <c r="Q28" s="106"/>
      <c r="R28" s="100">
        <f t="shared" si="2"/>
        <v>9120</v>
      </c>
      <c r="S28" s="96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</row>
    <row r="29" spans="1:44" ht="14.25">
      <c r="A29" s="92"/>
      <c r="B29" s="92" t="str">
        <f>'Sample Co. 2013 IS #1'!A33</f>
        <v>Total Bank &amp; Service Charges</v>
      </c>
      <c r="C29" s="93"/>
      <c r="D29" s="94"/>
      <c r="E29" s="99">
        <f>'Sample Co. 2013 IS #1'!B33</f>
        <v>30</v>
      </c>
      <c r="F29" s="99">
        <f>'Sample Co. 2013 IS #1'!C33</f>
        <v>30</v>
      </c>
      <c r="G29" s="99">
        <f>'Sample Co. 2013 IS #1'!D33</f>
        <v>30</v>
      </c>
      <c r="H29" s="99">
        <f>'Sample Co. 2013 IS #1'!E33</f>
        <v>30</v>
      </c>
      <c r="I29" s="99">
        <f>'Sample Co. 2013 IS #1'!F33</f>
        <v>30</v>
      </c>
      <c r="J29" s="99">
        <f>'Sample Co. 2013 IS #1'!G33</f>
        <v>30</v>
      </c>
      <c r="K29" s="99">
        <f>'Sample Co. 2013 IS #1'!H33</f>
        <v>30</v>
      </c>
      <c r="L29" s="99">
        <f>'Sample Co. 2013 IS #1'!I33</f>
        <v>30</v>
      </c>
      <c r="M29" s="99">
        <f>'Sample Co. 2013 IS #1'!J33</f>
        <v>30</v>
      </c>
      <c r="N29" s="99">
        <f>'Sample Co. 2013 IS #1'!K33</f>
        <v>30</v>
      </c>
      <c r="O29" s="99">
        <f>'Sample Co. 2013 IS #1'!L33</f>
        <v>30</v>
      </c>
      <c r="P29" s="99">
        <f>'Sample Co. 2013 IS #1'!M33</f>
        <v>30</v>
      </c>
      <c r="Q29" s="106"/>
      <c r="R29" s="100">
        <f t="shared" si="2"/>
        <v>360</v>
      </c>
      <c r="S29" s="96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</row>
    <row r="30" spans="1:44" ht="14.25">
      <c r="A30" s="92"/>
      <c r="B30" s="92" t="str">
        <f>'Sample Co. 2013 IS #1'!A34</f>
        <v>Total Office Expenses</v>
      </c>
      <c r="C30" s="93"/>
      <c r="D30" s="94"/>
      <c r="E30" s="99">
        <f>'Sample Co. 2013 IS #1'!B34</f>
        <v>1950</v>
      </c>
      <c r="F30" s="99">
        <f>'Sample Co. 2013 IS #1'!C34</f>
        <v>1950</v>
      </c>
      <c r="G30" s="99">
        <f>'Sample Co. 2013 IS #1'!D34</f>
        <v>2450</v>
      </c>
      <c r="H30" s="99">
        <f>'Sample Co. 2013 IS #1'!E34</f>
        <v>2450</v>
      </c>
      <c r="I30" s="99">
        <f>'Sample Co. 2013 IS #1'!F34</f>
        <v>2450</v>
      </c>
      <c r="J30" s="99">
        <f>'Sample Co. 2013 IS #1'!G34</f>
        <v>2450</v>
      </c>
      <c r="K30" s="99">
        <f>'Sample Co. 2013 IS #1'!H34</f>
        <v>2450</v>
      </c>
      <c r="L30" s="99">
        <f>'Sample Co. 2013 IS #1'!I34</f>
        <v>2450</v>
      </c>
      <c r="M30" s="99">
        <f>'Sample Co. 2013 IS #1'!J34</f>
        <v>2450</v>
      </c>
      <c r="N30" s="99">
        <f>'Sample Co. 2013 IS #1'!K34</f>
        <v>2450</v>
      </c>
      <c r="O30" s="99">
        <f>'Sample Co. 2013 IS #1'!L34</f>
        <v>2450</v>
      </c>
      <c r="P30" s="99">
        <f>'Sample Co. 2013 IS #1'!M34</f>
        <v>2450</v>
      </c>
      <c r="Q30" s="106"/>
      <c r="R30" s="100">
        <f t="shared" si="2"/>
        <v>28400</v>
      </c>
      <c r="S30" s="96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</row>
    <row r="31" spans="1:44" ht="14.25">
      <c r="A31" s="92"/>
      <c r="B31" s="92" t="str">
        <f>'Sample Co. 2013 IS #1'!A35</f>
        <v>Total Travel &amp; Entertainment</v>
      </c>
      <c r="C31" s="93"/>
      <c r="D31" s="94"/>
      <c r="E31" s="99">
        <f>'Sample Co. 2013 IS #1'!B35</f>
        <v>550</v>
      </c>
      <c r="F31" s="99">
        <f>'Sample Co. 2013 IS #1'!C35</f>
        <v>550</v>
      </c>
      <c r="G31" s="99">
        <f>'Sample Co. 2013 IS #1'!D35</f>
        <v>550</v>
      </c>
      <c r="H31" s="99">
        <f>'Sample Co. 2013 IS #1'!E35</f>
        <v>550</v>
      </c>
      <c r="I31" s="99">
        <f>'Sample Co. 2013 IS #1'!F35</f>
        <v>550</v>
      </c>
      <c r="J31" s="99">
        <f>'Sample Co. 2013 IS #1'!G35</f>
        <v>550</v>
      </c>
      <c r="K31" s="99">
        <f>'Sample Co. 2013 IS #1'!H35</f>
        <v>550</v>
      </c>
      <c r="L31" s="99">
        <f>'Sample Co. 2013 IS #1'!I35</f>
        <v>550</v>
      </c>
      <c r="M31" s="99">
        <f>'Sample Co. 2013 IS #1'!J35</f>
        <v>550</v>
      </c>
      <c r="N31" s="99">
        <f>'Sample Co. 2013 IS #1'!K35</f>
        <v>550</v>
      </c>
      <c r="O31" s="99">
        <f>'Sample Co. 2013 IS #1'!L35</f>
        <v>550</v>
      </c>
      <c r="P31" s="99">
        <f>'Sample Co. 2013 IS #1'!M35</f>
        <v>550</v>
      </c>
      <c r="Q31" s="106"/>
      <c r="R31" s="100">
        <f t="shared" si="2"/>
        <v>6600</v>
      </c>
      <c r="S31" s="96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</row>
    <row r="32" spans="1:44" ht="14.25">
      <c r="A32" s="92"/>
      <c r="B32" s="92" t="str">
        <f>'Sample Co. 2013 IS #1'!A36</f>
        <v>Total Officer Salaries &amp; Bonuses</v>
      </c>
      <c r="C32" s="93"/>
      <c r="D32" s="94"/>
      <c r="E32" s="99">
        <f>'Sample Co. 2013 IS #1'!B36</f>
        <v>27000</v>
      </c>
      <c r="F32" s="99">
        <f>'Sample Co. 2013 IS #1'!C36</f>
        <v>27000</v>
      </c>
      <c r="G32" s="99">
        <f>'Sample Co. 2013 IS #1'!D36</f>
        <v>27000</v>
      </c>
      <c r="H32" s="99">
        <f>'Sample Co. 2013 IS #1'!E36</f>
        <v>27000</v>
      </c>
      <c r="I32" s="99">
        <f>'Sample Co. 2013 IS #1'!F36</f>
        <v>27000</v>
      </c>
      <c r="J32" s="99">
        <f>'Sample Co. 2013 IS #1'!G36</f>
        <v>27000</v>
      </c>
      <c r="K32" s="99">
        <f>'Sample Co. 2013 IS #1'!H36</f>
        <v>27000</v>
      </c>
      <c r="L32" s="99">
        <f>'Sample Co. 2013 IS #1'!I36</f>
        <v>27000</v>
      </c>
      <c r="M32" s="99">
        <f>'Sample Co. 2013 IS #1'!J36</f>
        <v>27000</v>
      </c>
      <c r="N32" s="99">
        <f>'Sample Co. 2013 IS #1'!K36</f>
        <v>27000</v>
      </c>
      <c r="O32" s="99">
        <f>'Sample Co. 2013 IS #1'!L36</f>
        <v>27000</v>
      </c>
      <c r="P32" s="99">
        <f>'Sample Co. 2013 IS #1'!M36</f>
        <v>27000</v>
      </c>
      <c r="Q32" s="106"/>
      <c r="R32" s="100">
        <f t="shared" si="2"/>
        <v>324000</v>
      </c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1:44" ht="14.25">
      <c r="A33" s="92"/>
      <c r="B33" s="92"/>
      <c r="C33" s="93"/>
      <c r="D33" s="101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2"/>
      <c r="R33" s="102"/>
      <c r="S33" s="96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1:44" ht="14.25">
      <c r="A34" s="92"/>
      <c r="B34" s="92" t="s">
        <v>89</v>
      </c>
      <c r="C34" s="108">
        <f>SUM(C18:C28)</f>
        <v>0</v>
      </c>
      <c r="D34" s="109">
        <f>SUM(D18:D28)</f>
        <v>0</v>
      </c>
      <c r="E34" s="110">
        <f aca="true" t="shared" si="3" ref="E34:P34">SUM(E18:E33)</f>
        <v>92360</v>
      </c>
      <c r="F34" s="110">
        <f t="shared" si="3"/>
        <v>92865</v>
      </c>
      <c r="G34" s="110">
        <f t="shared" si="3"/>
        <v>93365</v>
      </c>
      <c r="H34" s="110">
        <f t="shared" si="3"/>
        <v>98588</v>
      </c>
      <c r="I34" s="110">
        <f t="shared" si="3"/>
        <v>93689</v>
      </c>
      <c r="J34" s="110">
        <f t="shared" si="3"/>
        <v>94190</v>
      </c>
      <c r="K34" s="110">
        <f t="shared" si="3"/>
        <v>94191</v>
      </c>
      <c r="L34" s="110">
        <f t="shared" si="3"/>
        <v>94723.3</v>
      </c>
      <c r="M34" s="110">
        <f t="shared" si="3"/>
        <v>94724.3</v>
      </c>
      <c r="N34" s="110">
        <f t="shared" si="3"/>
        <v>97182</v>
      </c>
      <c r="O34" s="110">
        <f t="shared" si="3"/>
        <v>97183</v>
      </c>
      <c r="P34" s="110">
        <f t="shared" si="3"/>
        <v>96079</v>
      </c>
      <c r="Q34" s="110"/>
      <c r="R34" s="110">
        <f>SUM(R18:R33)</f>
        <v>1139139.6</v>
      </c>
      <c r="S34" s="96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1:44" ht="14.25">
      <c r="A35" s="92"/>
      <c r="B35" s="92"/>
      <c r="C35" s="93"/>
      <c r="D35" s="94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6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</row>
    <row r="36" spans="1:44" ht="15">
      <c r="A36" s="86" t="s">
        <v>91</v>
      </c>
      <c r="B36" s="92"/>
      <c r="C36" s="93">
        <f>+C15-C34</f>
        <v>0</v>
      </c>
      <c r="D36" s="94">
        <f>+D15-D34</f>
        <v>0</v>
      </c>
      <c r="E36" s="95">
        <f aca="true" t="shared" si="4" ref="E36:P36">E8+E15-E34</f>
        <v>-9181.660000000003</v>
      </c>
      <c r="F36" s="95">
        <f t="shared" si="4"/>
        <v>-16281.660000000003</v>
      </c>
      <c r="G36" s="95">
        <f t="shared" si="4"/>
        <v>-29146.660000000003</v>
      </c>
      <c r="H36" s="95">
        <f t="shared" si="4"/>
        <v>-31134.660000000003</v>
      </c>
      <c r="I36" s="95">
        <f t="shared" si="4"/>
        <v>-12123.659999999989</v>
      </c>
      <c r="J36" s="95">
        <f t="shared" si="4"/>
        <v>6386.340000000026</v>
      </c>
      <c r="K36" s="95">
        <f t="shared" si="4"/>
        <v>24895.34000000004</v>
      </c>
      <c r="L36" s="95">
        <f t="shared" si="4"/>
        <v>69437.04000000002</v>
      </c>
      <c r="M36" s="95">
        <f t="shared" si="4"/>
        <v>140542.74000000005</v>
      </c>
      <c r="N36" s="95">
        <f t="shared" si="4"/>
        <v>247025.74000000005</v>
      </c>
      <c r="O36" s="95">
        <f t="shared" si="4"/>
        <v>391342.74000000005</v>
      </c>
      <c r="P36" s="95">
        <f t="shared" si="4"/>
        <v>496513.74</v>
      </c>
      <c r="Q36" s="95"/>
      <c r="R36" s="95">
        <f>R8+R15-R34</f>
        <v>496513.74</v>
      </c>
      <c r="S36" s="96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</row>
    <row r="37" spans="1:44" ht="14.25">
      <c r="A37" s="92"/>
      <c r="B37" s="92"/>
      <c r="C37" s="93"/>
      <c r="D37" s="94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6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</row>
    <row r="38" spans="1:44" ht="15">
      <c r="A38" s="86" t="s">
        <v>92</v>
      </c>
      <c r="B38" s="92"/>
      <c r="C38" s="93"/>
      <c r="D38" s="94"/>
      <c r="E38" s="98"/>
      <c r="F38" s="98" t="s">
        <v>93</v>
      </c>
      <c r="G38" s="96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</row>
    <row r="39" spans="1:44" ht="14.25">
      <c r="A39" s="92"/>
      <c r="B39" s="111" t="s">
        <v>119</v>
      </c>
      <c r="C39" s="93"/>
      <c r="D39" s="94"/>
      <c r="E39" s="98"/>
      <c r="F39" s="98"/>
      <c r="G39" s="96"/>
      <c r="H39" s="98"/>
      <c r="I39" s="98"/>
      <c r="J39" s="98"/>
      <c r="K39" s="98"/>
      <c r="L39" s="98"/>
      <c r="M39" s="98"/>
      <c r="N39" s="98"/>
      <c r="O39" s="98"/>
      <c r="P39" s="98"/>
      <c r="Q39" s="106"/>
      <c r="R39" s="106"/>
      <c r="S39" s="96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</row>
    <row r="40" spans="1:44" ht="15">
      <c r="A40" s="92"/>
      <c r="B40" s="112" t="s">
        <v>94</v>
      </c>
      <c r="C40" s="93"/>
      <c r="D40" s="94"/>
      <c r="E40" s="113">
        <v>0</v>
      </c>
      <c r="F40" s="113">
        <f aca="true" t="shared" si="5" ref="F40:P40">E45</f>
        <v>0</v>
      </c>
      <c r="G40" s="113">
        <f t="shared" si="5"/>
        <v>0</v>
      </c>
      <c r="H40" s="113">
        <f t="shared" si="5"/>
        <v>0</v>
      </c>
      <c r="I40" s="113">
        <f t="shared" si="5"/>
        <v>0</v>
      </c>
      <c r="J40" s="113">
        <f t="shared" si="5"/>
        <v>0</v>
      </c>
      <c r="K40" s="113">
        <f t="shared" si="5"/>
        <v>0</v>
      </c>
      <c r="L40" s="113">
        <f t="shared" si="5"/>
        <v>0</v>
      </c>
      <c r="M40" s="113">
        <f t="shared" si="5"/>
        <v>0</v>
      </c>
      <c r="N40" s="113">
        <f t="shared" si="5"/>
        <v>0</v>
      </c>
      <c r="O40" s="113">
        <f t="shared" si="5"/>
        <v>0</v>
      </c>
      <c r="P40" s="113">
        <f t="shared" si="5"/>
        <v>0</v>
      </c>
      <c r="Q40" s="114"/>
      <c r="R40" s="113">
        <f>P45</f>
        <v>0</v>
      </c>
      <c r="S40" s="96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</row>
    <row r="41" spans="1:44" ht="14.25">
      <c r="A41" s="92"/>
      <c r="B41" s="115" t="s">
        <v>95</v>
      </c>
      <c r="C41" s="93"/>
      <c r="D41" s="94"/>
      <c r="E41" s="116">
        <v>0</v>
      </c>
      <c r="F41" s="116">
        <v>0</v>
      </c>
      <c r="G41" s="113">
        <v>0</v>
      </c>
      <c r="H41" s="113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4"/>
      <c r="R41" s="100">
        <v>0</v>
      </c>
      <c r="S41" s="96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</row>
    <row r="42" spans="1:44" ht="14.25">
      <c r="A42" s="92"/>
      <c r="B42" s="92" t="s">
        <v>96</v>
      </c>
      <c r="C42" s="93"/>
      <c r="D42" s="94"/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4"/>
      <c r="R42" s="100">
        <f>SUM(E42:Q42)</f>
        <v>0</v>
      </c>
      <c r="S42" s="96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</row>
    <row r="43" spans="1:44" ht="14.25">
      <c r="A43" s="92"/>
      <c r="B43" s="92" t="s">
        <v>97</v>
      </c>
      <c r="C43" s="93"/>
      <c r="D43" s="101"/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4"/>
      <c r="R43" s="100">
        <v>0</v>
      </c>
      <c r="S43" s="96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</row>
    <row r="44" spans="1:44" ht="14.25">
      <c r="A44" s="92"/>
      <c r="B44" s="92"/>
      <c r="C44" s="93"/>
      <c r="D44" s="101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</row>
    <row r="45" spans="1:44" ht="15">
      <c r="A45" s="92"/>
      <c r="B45" s="118" t="s">
        <v>98</v>
      </c>
      <c r="C45" s="93"/>
      <c r="D45" s="101"/>
      <c r="E45" s="110">
        <f aca="true" t="shared" si="6" ref="E45:P45">SUM(E40:E43)</f>
        <v>0</v>
      </c>
      <c r="F45" s="110">
        <f t="shared" si="6"/>
        <v>0</v>
      </c>
      <c r="G45" s="110">
        <f t="shared" si="6"/>
        <v>0</v>
      </c>
      <c r="H45" s="110">
        <f t="shared" si="6"/>
        <v>0</v>
      </c>
      <c r="I45" s="110">
        <f t="shared" si="6"/>
        <v>0</v>
      </c>
      <c r="J45" s="110">
        <f t="shared" si="6"/>
        <v>0</v>
      </c>
      <c r="K45" s="110">
        <f t="shared" si="6"/>
        <v>0</v>
      </c>
      <c r="L45" s="110">
        <f t="shared" si="6"/>
        <v>0</v>
      </c>
      <c r="M45" s="110">
        <f t="shared" si="6"/>
        <v>0</v>
      </c>
      <c r="N45" s="110">
        <f t="shared" si="6"/>
        <v>0</v>
      </c>
      <c r="O45" s="110">
        <f t="shared" si="6"/>
        <v>0</v>
      </c>
      <c r="P45" s="110">
        <f t="shared" si="6"/>
        <v>0</v>
      </c>
      <c r="Q45" s="114"/>
      <c r="R45" s="119">
        <f>SUM(R40:R43)</f>
        <v>0</v>
      </c>
      <c r="S45" s="96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</row>
    <row r="46" spans="1:44" ht="14.25">
      <c r="A46" s="92"/>
      <c r="B46" s="92"/>
      <c r="C46" s="101"/>
      <c r="D46" s="94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96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</row>
    <row r="47" spans="1:44" ht="14.25">
      <c r="A47" s="92"/>
      <c r="B47" s="92"/>
      <c r="C47" s="93"/>
      <c r="D47" s="94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6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</row>
    <row r="48" spans="1:44" ht="15.75" customHeight="1" thickBot="1">
      <c r="A48" s="86" t="s">
        <v>99</v>
      </c>
      <c r="B48" s="92"/>
      <c r="C48" s="120" t="e">
        <f>+C8+C36+#REF!</f>
        <v>#REF!</v>
      </c>
      <c r="D48" s="120" t="e">
        <f>+D8+D36+#REF!</f>
        <v>#REF!</v>
      </c>
      <c r="E48" s="121">
        <f aca="true" t="shared" si="7" ref="E48:P48">E45+E36</f>
        <v>-9181.660000000003</v>
      </c>
      <c r="F48" s="121">
        <f t="shared" si="7"/>
        <v>-16281.660000000003</v>
      </c>
      <c r="G48" s="121">
        <f t="shared" si="7"/>
        <v>-29146.660000000003</v>
      </c>
      <c r="H48" s="121">
        <f t="shared" si="7"/>
        <v>-31134.660000000003</v>
      </c>
      <c r="I48" s="121">
        <f t="shared" si="7"/>
        <v>-12123.659999999989</v>
      </c>
      <c r="J48" s="121">
        <f t="shared" si="7"/>
        <v>6386.340000000026</v>
      </c>
      <c r="K48" s="121">
        <f t="shared" si="7"/>
        <v>24895.34000000004</v>
      </c>
      <c r="L48" s="121">
        <f t="shared" si="7"/>
        <v>69437.04000000002</v>
      </c>
      <c r="M48" s="121">
        <f t="shared" si="7"/>
        <v>140542.74000000005</v>
      </c>
      <c r="N48" s="121">
        <f t="shared" si="7"/>
        <v>247025.74000000005</v>
      </c>
      <c r="O48" s="121">
        <f t="shared" si="7"/>
        <v>391342.74000000005</v>
      </c>
      <c r="P48" s="121">
        <f t="shared" si="7"/>
        <v>496513.74</v>
      </c>
      <c r="Q48" s="122"/>
      <c r="R48" s="121">
        <f>R36+R45</f>
        <v>496513.74</v>
      </c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</row>
    <row r="49" spans="1:44" ht="15" thickTop="1">
      <c r="A49" s="92"/>
      <c r="B49" s="92"/>
      <c r="C49" s="101"/>
      <c r="D49" s="101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</row>
    <row r="50" spans="2:44" ht="12.75">
      <c r="B50" s="124"/>
      <c r="E50" s="125"/>
      <c r="F50" s="126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</row>
    <row r="51" spans="2:44" ht="12.75">
      <c r="B51" s="127"/>
      <c r="E51" s="126"/>
      <c r="F51" s="125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</row>
    <row r="52" spans="2:44" ht="12.75">
      <c r="B52" s="12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</row>
    <row r="53" spans="9:44" ht="12.75"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</row>
    <row r="54" spans="5:44" ht="12.75">
      <c r="E54" s="126"/>
      <c r="F54" s="97"/>
      <c r="G54" s="97"/>
      <c r="H54" s="97"/>
      <c r="I54" s="12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</row>
    <row r="55" spans="5:44" ht="12.75">
      <c r="E55" s="128"/>
      <c r="F55" s="123"/>
      <c r="G55" s="123"/>
      <c r="H55" s="123"/>
      <c r="I55" s="128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</row>
    <row r="56" spans="5:14" ht="14.25">
      <c r="E56" s="128"/>
      <c r="F56" s="129"/>
      <c r="G56" s="129"/>
      <c r="H56" s="129"/>
      <c r="I56" s="128"/>
      <c r="N56" s="98"/>
    </row>
    <row r="57" spans="5:9" ht="12.75">
      <c r="E57" s="128"/>
      <c r="F57" s="129"/>
      <c r="G57" s="129"/>
      <c r="H57" s="129"/>
      <c r="I57" s="128"/>
    </row>
    <row r="58" spans="5:9" ht="12.75">
      <c r="E58" s="128"/>
      <c r="F58" s="129"/>
      <c r="G58" s="129"/>
      <c r="H58" s="129"/>
      <c r="I58" s="128"/>
    </row>
    <row r="59" spans="5:9" ht="12.75">
      <c r="E59" s="129"/>
      <c r="F59" s="129"/>
      <c r="G59" s="129"/>
      <c r="H59" s="129"/>
      <c r="I59" s="128"/>
    </row>
    <row r="60" spans="5:9" ht="12.75">
      <c r="E60" s="128"/>
      <c r="F60" s="129"/>
      <c r="G60" s="129"/>
      <c r="H60" s="129"/>
      <c r="I60" s="129"/>
    </row>
  </sheetData>
  <sheetProtection/>
  <mergeCells count="2">
    <mergeCell ref="E2:P2"/>
    <mergeCell ref="E3:P3"/>
  </mergeCells>
  <printOptions horizontalCentered="1"/>
  <pageMargins left="0" right="0.25" top="0.4" bottom="0.55" header="0.25" footer="0.18"/>
  <pageSetup horizontalDpi="300" verticalDpi="300" orientation="landscape" paperSize="5" scale="60" r:id="rId1"/>
  <headerFooter alignWithMargins="0">
    <oddFooter>&amp;L&amp;F&amp;C&amp;A&amp;R&amp;D&amp;T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Merry Sue Clark</dc:creator>
  <cp:keywords/>
  <dc:description/>
  <cp:lastModifiedBy>Tom Dedin</cp:lastModifiedBy>
  <cp:lastPrinted>2005-01-12T04:09:38Z</cp:lastPrinted>
  <dcterms:created xsi:type="dcterms:W3CDTF">2001-02-23T20:36:18Z</dcterms:created>
  <dcterms:modified xsi:type="dcterms:W3CDTF">2013-01-23T00:16:20Z</dcterms:modified>
  <cp:category/>
  <cp:version/>
  <cp:contentType/>
  <cp:contentStatus/>
</cp:coreProperties>
</file>